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 activeTab="5"/>
  </bookViews>
  <sheets>
    <sheet name="2025" sheetId="14" r:id="rId1"/>
    <sheet name="с остатки 09.01.2025 " sheetId="15" r:id="rId2"/>
    <sheet name="21.01.25" sheetId="16" r:id="rId3"/>
    <sheet name="31.01.25 " sheetId="17" r:id="rId4"/>
    <sheet name="19.02" sheetId="19" r:id="rId5"/>
    <sheet name="16.04" sheetId="20" r:id="rId6"/>
  </sheets>
  <definedNames>
    <definedName name="_xlnm._FilterDatabase" localSheetId="5" hidden="1">'16.04'!$A$4:$K$37</definedName>
    <definedName name="_xlnm._FilterDatabase" localSheetId="4" hidden="1">'19.02'!$A$4:$K$37</definedName>
    <definedName name="_xlnm._FilterDatabase" localSheetId="0" hidden="1">'2025'!$A$4:$K$36</definedName>
    <definedName name="_xlnm._FilterDatabase" localSheetId="2" hidden="1">'21.01.25'!$A$4:$K$37</definedName>
    <definedName name="_xlnm._FilterDatabase" localSheetId="3" hidden="1">'31.01.25 '!$A$4:$K$37</definedName>
    <definedName name="_xlnm._FilterDatabase" localSheetId="1" hidden="1">'с остатки 09.01.2025 '!$A$4:$K$36</definedName>
    <definedName name="_xlnm.Print_Titles" localSheetId="5">'16.04'!$1:$7</definedName>
    <definedName name="_xlnm.Print_Titles" localSheetId="4">'19.02'!$1:$7</definedName>
    <definedName name="_xlnm.Print_Titles" localSheetId="0">'2025'!$1:$7</definedName>
    <definedName name="_xlnm.Print_Titles" localSheetId="2">'21.01.25'!$1:$7</definedName>
    <definedName name="_xlnm.Print_Titles" localSheetId="3">'31.01.25 '!$1:$7</definedName>
    <definedName name="_xlnm.Print_Titles" localSheetId="1">'с остатки 09.01.2025 '!$1:$7</definedName>
    <definedName name="_xlnm.Print_Area" localSheetId="5">'16.04'!$A$1:$K$156</definedName>
    <definedName name="_xlnm.Print_Area" localSheetId="4">'19.02'!$A$1:$K$155</definedName>
    <definedName name="_xlnm.Print_Area" localSheetId="0">'2025'!$A$1:$K$153</definedName>
    <definedName name="_xlnm.Print_Area" localSheetId="2">'21.01.25'!$A$1:$K$155</definedName>
    <definedName name="_xlnm.Print_Area" localSheetId="3">'31.01.25 '!$A$1:$K$155</definedName>
    <definedName name="_xlnm.Print_Area" localSheetId="1">'с остатки 09.01.2025 '!$A$1:$K$154</definedName>
  </definedNames>
  <calcPr calcId="125725" iterate="1"/>
</workbook>
</file>

<file path=xl/calcChain.xml><?xml version="1.0" encoding="utf-8"?>
<calcChain xmlns="http://schemas.openxmlformats.org/spreadsheetml/2006/main">
  <c r="F103" i="20"/>
  <c r="E103" s="1"/>
  <c r="G12"/>
  <c r="J146"/>
  <c r="I146"/>
  <c r="H146"/>
  <c r="K145"/>
  <c r="J145"/>
  <c r="I145"/>
  <c r="H145"/>
  <c r="F145"/>
  <c r="H144"/>
  <c r="G144"/>
  <c r="K142"/>
  <c r="J142"/>
  <c r="I142"/>
  <c r="H142"/>
  <c r="G142"/>
  <c r="F142"/>
  <c r="E142" s="1"/>
  <c r="K141"/>
  <c r="J141"/>
  <c r="I141"/>
  <c r="H141"/>
  <c r="G141"/>
  <c r="F141"/>
  <c r="E141"/>
  <c r="K140"/>
  <c r="J140"/>
  <c r="I140"/>
  <c r="H140"/>
  <c r="K139"/>
  <c r="J139"/>
  <c r="I139"/>
  <c r="G139"/>
  <c r="H138"/>
  <c r="E138"/>
  <c r="H137"/>
  <c r="E137" s="1"/>
  <c r="H136"/>
  <c r="E136"/>
  <c r="H135"/>
  <c r="E135" s="1"/>
  <c r="E134"/>
  <c r="E133"/>
  <c r="F132"/>
  <c r="F140" s="1"/>
  <c r="E131"/>
  <c r="E130"/>
  <c r="G129"/>
  <c r="E129" s="1"/>
  <c r="E128"/>
  <c r="E127"/>
  <c r="G126"/>
  <c r="E126" s="1"/>
  <c r="E125"/>
  <c r="E124"/>
  <c r="G123"/>
  <c r="E123" s="1"/>
  <c r="E122"/>
  <c r="E121"/>
  <c r="E120"/>
  <c r="E119"/>
  <c r="E118"/>
  <c r="K115"/>
  <c r="K146" s="1"/>
  <c r="J115"/>
  <c r="I115"/>
  <c r="H115"/>
  <c r="G115"/>
  <c r="G146" s="1"/>
  <c r="E114"/>
  <c r="F113"/>
  <c r="F115" s="1"/>
  <c r="F146" s="1"/>
  <c r="K109"/>
  <c r="J109"/>
  <c r="I109"/>
  <c r="H109"/>
  <c r="E108"/>
  <c r="H107"/>
  <c r="G107"/>
  <c r="F107"/>
  <c r="E107"/>
  <c r="H106"/>
  <c r="G106"/>
  <c r="F106"/>
  <c r="E106"/>
  <c r="G105"/>
  <c r="G109" s="1"/>
  <c r="F105"/>
  <c r="E105" s="1"/>
  <c r="K101"/>
  <c r="J101"/>
  <c r="I101"/>
  <c r="H101"/>
  <c r="G101"/>
  <c r="F101"/>
  <c r="E100"/>
  <c r="E101" s="1"/>
  <c r="K99"/>
  <c r="J99"/>
  <c r="I99"/>
  <c r="H99"/>
  <c r="G99"/>
  <c r="F99"/>
  <c r="E98"/>
  <c r="E97"/>
  <c r="E96"/>
  <c r="E95"/>
  <c r="E94"/>
  <c r="E93"/>
  <c r="E92"/>
  <c r="E99" s="1"/>
  <c r="K91"/>
  <c r="J91"/>
  <c r="I91"/>
  <c r="H91"/>
  <c r="G91"/>
  <c r="F91"/>
  <c r="E91"/>
  <c r="E90"/>
  <c r="K89"/>
  <c r="J89"/>
  <c r="I89"/>
  <c r="H89"/>
  <c r="G89"/>
  <c r="F89"/>
  <c r="E88"/>
  <c r="E87"/>
  <c r="E86"/>
  <c r="E89" s="1"/>
  <c r="E85"/>
  <c r="K84"/>
  <c r="I84"/>
  <c r="H84"/>
  <c r="F84"/>
  <c r="G83"/>
  <c r="G145" s="1"/>
  <c r="E145" s="1"/>
  <c r="E82"/>
  <c r="J81"/>
  <c r="E81" s="1"/>
  <c r="K80"/>
  <c r="J80"/>
  <c r="I80"/>
  <c r="H80"/>
  <c r="G80"/>
  <c r="F80"/>
  <c r="E79"/>
  <c r="E78"/>
  <c r="E77"/>
  <c r="E76"/>
  <c r="E75"/>
  <c r="E74"/>
  <c r="E73"/>
  <c r="E72"/>
  <c r="E80" s="1"/>
  <c r="E71"/>
  <c r="K70"/>
  <c r="J70"/>
  <c r="I70"/>
  <c r="I69" s="1"/>
  <c r="H70"/>
  <c r="G70"/>
  <c r="F70"/>
  <c r="E70"/>
  <c r="E69" s="1"/>
  <c r="K69"/>
  <c r="J69"/>
  <c r="H69"/>
  <c r="G69"/>
  <c r="F69"/>
  <c r="E68"/>
  <c r="E66"/>
  <c r="K60"/>
  <c r="J60"/>
  <c r="I60"/>
  <c r="H60"/>
  <c r="G60"/>
  <c r="F60"/>
  <c r="E60"/>
  <c r="E59"/>
  <c r="K58"/>
  <c r="J58"/>
  <c r="I58"/>
  <c r="H58"/>
  <c r="F58"/>
  <c r="E57"/>
  <c r="G56"/>
  <c r="E56" s="1"/>
  <c r="E55"/>
  <c r="E54"/>
  <c r="E53"/>
  <c r="E52"/>
  <c r="E51"/>
  <c r="E50"/>
  <c r="E49"/>
  <c r="E48"/>
  <c r="E47"/>
  <c r="E46"/>
  <c r="E45"/>
  <c r="K37"/>
  <c r="J37"/>
  <c r="I37"/>
  <c r="H37"/>
  <c r="G37"/>
  <c r="F37"/>
  <c r="E36"/>
  <c r="E35"/>
  <c r="E34"/>
  <c r="E33"/>
  <c r="E32"/>
  <c r="E31"/>
  <c r="E30"/>
  <c r="E29"/>
  <c r="E28"/>
  <c r="E27"/>
  <c r="E26"/>
  <c r="E25"/>
  <c r="E24"/>
  <c r="E23"/>
  <c r="E22"/>
  <c r="E21"/>
  <c r="E37" s="1"/>
  <c r="I20"/>
  <c r="I111" s="1"/>
  <c r="H20"/>
  <c r="G20"/>
  <c r="F19"/>
  <c r="F144" s="1"/>
  <c r="K18"/>
  <c r="J18"/>
  <c r="J144" s="1"/>
  <c r="I18"/>
  <c r="I144" s="1"/>
  <c r="F18"/>
  <c r="F20" s="1"/>
  <c r="K17"/>
  <c r="K20" s="1"/>
  <c r="J17"/>
  <c r="J20" s="1"/>
  <c r="I17"/>
  <c r="E17" s="1"/>
  <c r="E16"/>
  <c r="K15"/>
  <c r="K111" s="1"/>
  <c r="J15"/>
  <c r="I15"/>
  <c r="H15"/>
  <c r="G15"/>
  <c r="F15"/>
  <c r="E14"/>
  <c r="E13"/>
  <c r="E12"/>
  <c r="E15" s="1"/>
  <c r="E11"/>
  <c r="H10"/>
  <c r="G10"/>
  <c r="F10"/>
  <c r="E10" s="1"/>
  <c r="G104" i="19"/>
  <c r="F104"/>
  <c r="E104" s="1"/>
  <c r="J145"/>
  <c r="K144"/>
  <c r="J144"/>
  <c r="I144"/>
  <c r="H144"/>
  <c r="F144"/>
  <c r="H143"/>
  <c r="G143"/>
  <c r="K141"/>
  <c r="J141"/>
  <c r="I141"/>
  <c r="H141"/>
  <c r="G141"/>
  <c r="F141"/>
  <c r="K140"/>
  <c r="J140"/>
  <c r="I140"/>
  <c r="G140"/>
  <c r="F140"/>
  <c r="K139"/>
  <c r="J139"/>
  <c r="I139"/>
  <c r="F139"/>
  <c r="K138"/>
  <c r="J138"/>
  <c r="I138"/>
  <c r="G138"/>
  <c r="H137"/>
  <c r="E137" s="1"/>
  <c r="H136"/>
  <c r="E136"/>
  <c r="H135"/>
  <c r="E135" s="1"/>
  <c r="H134"/>
  <c r="H139" s="1"/>
  <c r="E133"/>
  <c r="E132"/>
  <c r="F131"/>
  <c r="F138" s="1"/>
  <c r="E130"/>
  <c r="E129"/>
  <c r="G128"/>
  <c r="E128" s="1"/>
  <c r="E127"/>
  <c r="E126"/>
  <c r="G125"/>
  <c r="E124"/>
  <c r="E123"/>
  <c r="G122"/>
  <c r="E122" s="1"/>
  <c r="E121"/>
  <c r="E120"/>
  <c r="E119"/>
  <c r="E118"/>
  <c r="E117"/>
  <c r="K114"/>
  <c r="K145" s="1"/>
  <c r="J114"/>
  <c r="I114"/>
  <c r="I145" s="1"/>
  <c r="H114"/>
  <c r="H145" s="1"/>
  <c r="G114"/>
  <c r="G145" s="1"/>
  <c r="E113"/>
  <c r="F112"/>
  <c r="F114" s="1"/>
  <c r="F145" s="1"/>
  <c r="K108"/>
  <c r="J108"/>
  <c r="I108"/>
  <c r="E107"/>
  <c r="H106"/>
  <c r="G106"/>
  <c r="F106"/>
  <c r="H105"/>
  <c r="H108" s="1"/>
  <c r="G105"/>
  <c r="F105"/>
  <c r="E103"/>
  <c r="K101"/>
  <c r="J101"/>
  <c r="I101"/>
  <c r="H101"/>
  <c r="G101"/>
  <c r="F101"/>
  <c r="E100"/>
  <c r="E101" s="1"/>
  <c r="K99"/>
  <c r="J99"/>
  <c r="I99"/>
  <c r="H99"/>
  <c r="G99"/>
  <c r="F99"/>
  <c r="E98"/>
  <c r="E97"/>
  <c r="E96"/>
  <c r="E95"/>
  <c r="E94"/>
  <c r="E93"/>
  <c r="E92"/>
  <c r="K91"/>
  <c r="J91"/>
  <c r="I91"/>
  <c r="H91"/>
  <c r="G91"/>
  <c r="F91"/>
  <c r="E91"/>
  <c r="E90"/>
  <c r="K89"/>
  <c r="J89"/>
  <c r="I89"/>
  <c r="H89"/>
  <c r="G89"/>
  <c r="F89"/>
  <c r="E88"/>
  <c r="E87"/>
  <c r="E86"/>
  <c r="E85"/>
  <c r="E89" s="1"/>
  <c r="K84"/>
  <c r="I84"/>
  <c r="H84"/>
  <c r="F84"/>
  <c r="G83"/>
  <c r="G144" s="1"/>
  <c r="E82"/>
  <c r="J81"/>
  <c r="J84" s="1"/>
  <c r="E81"/>
  <c r="K80"/>
  <c r="J80"/>
  <c r="I80"/>
  <c r="H80"/>
  <c r="G80"/>
  <c r="F80"/>
  <c r="E79"/>
  <c r="E78"/>
  <c r="E77"/>
  <c r="E76"/>
  <c r="E75"/>
  <c r="E74"/>
  <c r="E73"/>
  <c r="E72"/>
  <c r="E71"/>
  <c r="E70" s="1"/>
  <c r="E69" s="1"/>
  <c r="K70"/>
  <c r="K69" s="1"/>
  <c r="J70"/>
  <c r="J69" s="1"/>
  <c r="I70"/>
  <c r="I69" s="1"/>
  <c r="H70"/>
  <c r="H69" s="1"/>
  <c r="G70"/>
  <c r="F70"/>
  <c r="G69"/>
  <c r="F69"/>
  <c r="E68"/>
  <c r="E66"/>
  <c r="K60"/>
  <c r="J60"/>
  <c r="I60"/>
  <c r="H60"/>
  <c r="G60"/>
  <c r="E60" s="1"/>
  <c r="F60"/>
  <c r="E59"/>
  <c r="K58"/>
  <c r="J58"/>
  <c r="I58"/>
  <c r="H58"/>
  <c r="F58"/>
  <c r="E57"/>
  <c r="G56"/>
  <c r="E56" s="1"/>
  <c r="E55"/>
  <c r="E54"/>
  <c r="E53"/>
  <c r="E52"/>
  <c r="E51"/>
  <c r="E50"/>
  <c r="E49"/>
  <c r="E48"/>
  <c r="E47"/>
  <c r="E46"/>
  <c r="E45"/>
  <c r="K37"/>
  <c r="J37"/>
  <c r="I37"/>
  <c r="H37"/>
  <c r="G37"/>
  <c r="F37"/>
  <c r="E36"/>
  <c r="E35"/>
  <c r="E34"/>
  <c r="E33"/>
  <c r="E32"/>
  <c r="E31"/>
  <c r="E30"/>
  <c r="E29"/>
  <c r="E28"/>
  <c r="E27"/>
  <c r="E26"/>
  <c r="E25"/>
  <c r="E24"/>
  <c r="E23"/>
  <c r="E22"/>
  <c r="E21"/>
  <c r="H20"/>
  <c r="G20"/>
  <c r="F19"/>
  <c r="K18"/>
  <c r="J18"/>
  <c r="J143" s="1"/>
  <c r="I18"/>
  <c r="F18"/>
  <c r="F20" s="1"/>
  <c r="K17"/>
  <c r="K20" s="1"/>
  <c r="J17"/>
  <c r="J20" s="1"/>
  <c r="I17"/>
  <c r="I20" s="1"/>
  <c r="E16"/>
  <c r="K15"/>
  <c r="J15"/>
  <c r="I15"/>
  <c r="H15"/>
  <c r="G15"/>
  <c r="F15"/>
  <c r="E14"/>
  <c r="E13"/>
  <c r="E12"/>
  <c r="E11"/>
  <c r="H10"/>
  <c r="G10"/>
  <c r="F10"/>
  <c r="E10" s="1"/>
  <c r="H106" i="17"/>
  <c r="G106"/>
  <c r="F106"/>
  <c r="K145"/>
  <c r="I145"/>
  <c r="G145"/>
  <c r="K144"/>
  <c r="J144"/>
  <c r="I144"/>
  <c r="H144"/>
  <c r="F144"/>
  <c r="E144" s="1"/>
  <c r="H143"/>
  <c r="G143"/>
  <c r="K141"/>
  <c r="J141"/>
  <c r="I141"/>
  <c r="H141"/>
  <c r="G141"/>
  <c r="F141"/>
  <c r="E141"/>
  <c r="K140"/>
  <c r="J140"/>
  <c r="I140"/>
  <c r="H140"/>
  <c r="G140"/>
  <c r="F140"/>
  <c r="E140" s="1"/>
  <c r="K139"/>
  <c r="J139"/>
  <c r="I139"/>
  <c r="K138"/>
  <c r="J138"/>
  <c r="I138"/>
  <c r="H137"/>
  <c r="E137" s="1"/>
  <c r="H136"/>
  <c r="E136" s="1"/>
  <c r="H135"/>
  <c r="E135" s="1"/>
  <c r="H134"/>
  <c r="E134" s="1"/>
  <c r="E133"/>
  <c r="E132"/>
  <c r="F131"/>
  <c r="F139" s="1"/>
  <c r="E130"/>
  <c r="E129"/>
  <c r="G128"/>
  <c r="E128" s="1"/>
  <c r="E127"/>
  <c r="E126"/>
  <c r="G125"/>
  <c r="E125" s="1"/>
  <c r="E124"/>
  <c r="E123"/>
  <c r="G122"/>
  <c r="E122" s="1"/>
  <c r="E121"/>
  <c r="E120"/>
  <c r="E119"/>
  <c r="E118"/>
  <c r="E117"/>
  <c r="K114"/>
  <c r="J114"/>
  <c r="J145" s="1"/>
  <c r="I114"/>
  <c r="H114"/>
  <c r="H145" s="1"/>
  <c r="G114"/>
  <c r="F114"/>
  <c r="F145" s="1"/>
  <c r="E145" s="1"/>
  <c r="E113"/>
  <c r="F112"/>
  <c r="E112"/>
  <c r="E114" s="1"/>
  <c r="K108"/>
  <c r="J108"/>
  <c r="I108"/>
  <c r="G108"/>
  <c r="E107"/>
  <c r="H105"/>
  <c r="G105"/>
  <c r="F105"/>
  <c r="F108" s="1"/>
  <c r="E104"/>
  <c r="E103"/>
  <c r="K101"/>
  <c r="J101"/>
  <c r="I101"/>
  <c r="H101"/>
  <c r="G101"/>
  <c r="F101"/>
  <c r="E101"/>
  <c r="E100"/>
  <c r="K99"/>
  <c r="J99"/>
  <c r="I99"/>
  <c r="H99"/>
  <c r="G99"/>
  <c r="F99"/>
  <c r="E98"/>
  <c r="E97"/>
  <c r="E96"/>
  <c r="E95"/>
  <c r="E94"/>
  <c r="E93"/>
  <c r="E99" s="1"/>
  <c r="E92"/>
  <c r="K91"/>
  <c r="J91"/>
  <c r="I91"/>
  <c r="H91"/>
  <c r="G91"/>
  <c r="F91"/>
  <c r="E91"/>
  <c r="E90"/>
  <c r="K89"/>
  <c r="J89"/>
  <c r="I89"/>
  <c r="H89"/>
  <c r="G89"/>
  <c r="F89"/>
  <c r="E88"/>
  <c r="E87"/>
  <c r="E86"/>
  <c r="E85"/>
  <c r="E89" s="1"/>
  <c r="K84"/>
  <c r="J84"/>
  <c r="I84"/>
  <c r="H84"/>
  <c r="F84"/>
  <c r="G83"/>
  <c r="G144" s="1"/>
  <c r="E82"/>
  <c r="J81"/>
  <c r="E81"/>
  <c r="K80"/>
  <c r="J80"/>
  <c r="I80"/>
  <c r="H80"/>
  <c r="G80"/>
  <c r="F80"/>
  <c r="E79"/>
  <c r="E78"/>
  <c r="E77"/>
  <c r="E76"/>
  <c r="E75"/>
  <c r="E74"/>
  <c r="E73"/>
  <c r="E72"/>
  <c r="E80" s="1"/>
  <c r="E71"/>
  <c r="E70" s="1"/>
  <c r="E69" s="1"/>
  <c r="K70"/>
  <c r="J70"/>
  <c r="J69" s="1"/>
  <c r="I70"/>
  <c r="H70"/>
  <c r="H69" s="1"/>
  <c r="G70"/>
  <c r="F70"/>
  <c r="F69" s="1"/>
  <c r="K69"/>
  <c r="I69"/>
  <c r="G69"/>
  <c r="E68"/>
  <c r="E66"/>
  <c r="K60"/>
  <c r="J60"/>
  <c r="I60"/>
  <c r="H60"/>
  <c r="G60"/>
  <c r="F60"/>
  <c r="E60" s="1"/>
  <c r="E59"/>
  <c r="K58"/>
  <c r="J58"/>
  <c r="I58"/>
  <c r="H58"/>
  <c r="F58"/>
  <c r="E57"/>
  <c r="G56"/>
  <c r="G58" s="1"/>
  <c r="E56"/>
  <c r="E55"/>
  <c r="E54"/>
  <c r="E53"/>
  <c r="E52"/>
  <c r="E51"/>
  <c r="E50"/>
  <c r="E49"/>
  <c r="E48"/>
  <c r="E47"/>
  <c r="E46"/>
  <c r="E45"/>
  <c r="E58" s="1"/>
  <c r="K37"/>
  <c r="J37"/>
  <c r="I37"/>
  <c r="H37"/>
  <c r="G37"/>
  <c r="F37"/>
  <c r="E36"/>
  <c r="E35"/>
  <c r="E34"/>
  <c r="E33"/>
  <c r="E32"/>
  <c r="E31"/>
  <c r="E30"/>
  <c r="E29"/>
  <c r="E28"/>
  <c r="E27"/>
  <c r="E26"/>
  <c r="E25"/>
  <c r="E24"/>
  <c r="E23"/>
  <c r="E22"/>
  <c r="E21"/>
  <c r="E37" s="1"/>
  <c r="H20"/>
  <c r="G20"/>
  <c r="F19"/>
  <c r="F143" s="1"/>
  <c r="K18"/>
  <c r="K20" s="1"/>
  <c r="J18"/>
  <c r="J143" s="1"/>
  <c r="I18"/>
  <c r="I143" s="1"/>
  <c r="F18"/>
  <c r="K17"/>
  <c r="J17"/>
  <c r="J20" s="1"/>
  <c r="J110" s="1"/>
  <c r="I17"/>
  <c r="I20" s="1"/>
  <c r="E16"/>
  <c r="K15"/>
  <c r="K110" s="1"/>
  <c r="J15"/>
  <c r="I15"/>
  <c r="I110" s="1"/>
  <c r="H15"/>
  <c r="G15"/>
  <c r="F15"/>
  <c r="E14"/>
  <c r="E13"/>
  <c r="E15" s="1"/>
  <c r="E12"/>
  <c r="E11"/>
  <c r="H10"/>
  <c r="G10"/>
  <c r="E10" s="1"/>
  <c r="F10"/>
  <c r="H111" i="20" l="1"/>
  <c r="H143" s="1"/>
  <c r="E151"/>
  <c r="K147"/>
  <c r="I147"/>
  <c r="I143"/>
  <c r="E144"/>
  <c r="E58"/>
  <c r="E140"/>
  <c r="F111"/>
  <c r="E109"/>
  <c r="E146"/>
  <c r="E113"/>
  <c r="E115" s="1"/>
  <c r="G140"/>
  <c r="K144"/>
  <c r="K143" s="1"/>
  <c r="E19"/>
  <c r="G58"/>
  <c r="E83"/>
  <c r="E84" s="1"/>
  <c r="F109"/>
  <c r="E18"/>
  <c r="E20" s="1"/>
  <c r="J84"/>
  <c r="J111" s="1"/>
  <c r="H139"/>
  <c r="F139"/>
  <c r="G84"/>
  <c r="G111" s="1"/>
  <c r="E132"/>
  <c r="I110" i="19"/>
  <c r="I142" s="1"/>
  <c r="I143"/>
  <c r="G139"/>
  <c r="E139" s="1"/>
  <c r="H110"/>
  <c r="H142" s="1"/>
  <c r="F143"/>
  <c r="E37"/>
  <c r="E80"/>
  <c r="E99"/>
  <c r="E106"/>
  <c r="E145"/>
  <c r="E125"/>
  <c r="E131"/>
  <c r="E134"/>
  <c r="E141"/>
  <c r="E15"/>
  <c r="K110"/>
  <c r="K142" s="1"/>
  <c r="K143"/>
  <c r="G108"/>
  <c r="F108"/>
  <c r="F110" s="1"/>
  <c r="F142" s="1"/>
  <c r="I146"/>
  <c r="E150"/>
  <c r="E144"/>
  <c r="E143"/>
  <c r="J110"/>
  <c r="E58"/>
  <c r="G58"/>
  <c r="E83"/>
  <c r="E84" s="1"/>
  <c r="E105"/>
  <c r="E108" s="1"/>
  <c r="E17"/>
  <c r="E20" s="1"/>
  <c r="E18"/>
  <c r="E112"/>
  <c r="E114" s="1"/>
  <c r="H140"/>
  <c r="E140" s="1"/>
  <c r="H138"/>
  <c r="E138" s="1"/>
  <c r="E19"/>
  <c r="G84"/>
  <c r="H110" i="17"/>
  <c r="H142" s="1"/>
  <c r="H108"/>
  <c r="E106"/>
  <c r="K146"/>
  <c r="J146"/>
  <c r="J142"/>
  <c r="I146"/>
  <c r="I142"/>
  <c r="E150"/>
  <c r="E84"/>
  <c r="E143"/>
  <c r="E17"/>
  <c r="E20" s="1"/>
  <c r="E18"/>
  <c r="F20"/>
  <c r="F110" s="1"/>
  <c r="H138"/>
  <c r="G138"/>
  <c r="H139"/>
  <c r="F138"/>
  <c r="G139"/>
  <c r="E139" s="1"/>
  <c r="K143"/>
  <c r="K142" s="1"/>
  <c r="E19"/>
  <c r="E83"/>
  <c r="G84"/>
  <c r="G110" s="1"/>
  <c r="E105"/>
  <c r="E131"/>
  <c r="F15" i="16"/>
  <c r="G15"/>
  <c r="H15"/>
  <c r="I15"/>
  <c r="J15"/>
  <c r="K15"/>
  <c r="E15"/>
  <c r="G56"/>
  <c r="E13"/>
  <c r="K145"/>
  <c r="I145"/>
  <c r="G145"/>
  <c r="K144"/>
  <c r="J144"/>
  <c r="I144"/>
  <c r="H144"/>
  <c r="F144"/>
  <c r="H143"/>
  <c r="G143"/>
  <c r="K141"/>
  <c r="J141"/>
  <c r="I141"/>
  <c r="H141"/>
  <c r="G141"/>
  <c r="E141" s="1"/>
  <c r="F141"/>
  <c r="K140"/>
  <c r="J140"/>
  <c r="I140"/>
  <c r="G140"/>
  <c r="F140"/>
  <c r="K139"/>
  <c r="J139"/>
  <c r="I139"/>
  <c r="K138"/>
  <c r="J138"/>
  <c r="I138"/>
  <c r="H137"/>
  <c r="E137" s="1"/>
  <c r="H136"/>
  <c r="E136" s="1"/>
  <c r="H135"/>
  <c r="E135" s="1"/>
  <c r="H134"/>
  <c r="H139" s="1"/>
  <c r="E133"/>
  <c r="E132"/>
  <c r="F131"/>
  <c r="F138" s="1"/>
  <c r="E130"/>
  <c r="E129"/>
  <c r="G128"/>
  <c r="E128" s="1"/>
  <c r="E127"/>
  <c r="E126"/>
  <c r="G125"/>
  <c r="G139" s="1"/>
  <c r="E124"/>
  <c r="E123"/>
  <c r="G122"/>
  <c r="G138" s="1"/>
  <c r="E121"/>
  <c r="E120"/>
  <c r="E119"/>
  <c r="E118"/>
  <c r="E117"/>
  <c r="K114"/>
  <c r="J114"/>
  <c r="J145" s="1"/>
  <c r="I114"/>
  <c r="H114"/>
  <c r="H145" s="1"/>
  <c r="G114"/>
  <c r="F114"/>
  <c r="F145" s="1"/>
  <c r="E113"/>
  <c r="F112"/>
  <c r="E112"/>
  <c r="E114" s="1"/>
  <c r="K108"/>
  <c r="J108"/>
  <c r="I108"/>
  <c r="G108"/>
  <c r="E107"/>
  <c r="H106"/>
  <c r="E106" s="1"/>
  <c r="H105"/>
  <c r="H108" s="1"/>
  <c r="G105"/>
  <c r="F105"/>
  <c r="F108" s="1"/>
  <c r="E104"/>
  <c r="E103"/>
  <c r="K101"/>
  <c r="J101"/>
  <c r="I101"/>
  <c r="H101"/>
  <c r="G101"/>
  <c r="F101"/>
  <c r="E101"/>
  <c r="E100"/>
  <c r="K99"/>
  <c r="J99"/>
  <c r="I99"/>
  <c r="H99"/>
  <c r="G99"/>
  <c r="F99"/>
  <c r="E98"/>
  <c r="E97"/>
  <c r="E96"/>
  <c r="E95"/>
  <c r="E99" s="1"/>
  <c r="E94"/>
  <c r="E93"/>
  <c r="E92"/>
  <c r="K91"/>
  <c r="J91"/>
  <c r="I91"/>
  <c r="H91"/>
  <c r="G91"/>
  <c r="F91"/>
  <c r="E91"/>
  <c r="E90"/>
  <c r="K89"/>
  <c r="J89"/>
  <c r="I89"/>
  <c r="H89"/>
  <c r="G89"/>
  <c r="F89"/>
  <c r="E88"/>
  <c r="E87"/>
  <c r="E86"/>
  <c r="E85"/>
  <c r="E89" s="1"/>
  <c r="K84"/>
  <c r="J84"/>
  <c r="I84"/>
  <c r="H84"/>
  <c r="F84"/>
  <c r="G83"/>
  <c r="G144" s="1"/>
  <c r="E82"/>
  <c r="J81"/>
  <c r="E81"/>
  <c r="K80"/>
  <c r="J80"/>
  <c r="I80"/>
  <c r="H80"/>
  <c r="G80"/>
  <c r="F80"/>
  <c r="E79"/>
  <c r="E78"/>
  <c r="E77"/>
  <c r="E76"/>
  <c r="E75"/>
  <c r="E74"/>
  <c r="E73"/>
  <c r="E72"/>
  <c r="E80" s="1"/>
  <c r="E71"/>
  <c r="E70" s="1"/>
  <c r="E69" s="1"/>
  <c r="K70"/>
  <c r="J70"/>
  <c r="J69" s="1"/>
  <c r="I70"/>
  <c r="H70"/>
  <c r="H69" s="1"/>
  <c r="G70"/>
  <c r="F70"/>
  <c r="F69" s="1"/>
  <c r="K69"/>
  <c r="I69"/>
  <c r="G69"/>
  <c r="E68"/>
  <c r="E66"/>
  <c r="K60"/>
  <c r="J60"/>
  <c r="I60"/>
  <c r="H60"/>
  <c r="G60"/>
  <c r="F60"/>
  <c r="E60" s="1"/>
  <c r="E59"/>
  <c r="K58"/>
  <c r="J58"/>
  <c r="I58"/>
  <c r="H58"/>
  <c r="G58"/>
  <c r="F58"/>
  <c r="E57"/>
  <c r="E56"/>
  <c r="E55"/>
  <c r="E54"/>
  <c r="E53"/>
  <c r="E52"/>
  <c r="E51"/>
  <c r="E50"/>
  <c r="E49"/>
  <c r="E48"/>
  <c r="E47"/>
  <c r="E46"/>
  <c r="E45"/>
  <c r="K37"/>
  <c r="J37"/>
  <c r="I37"/>
  <c r="H37"/>
  <c r="G37"/>
  <c r="F37"/>
  <c r="E36"/>
  <c r="E35"/>
  <c r="E34"/>
  <c r="E33"/>
  <c r="E32"/>
  <c r="E31"/>
  <c r="E30"/>
  <c r="E29"/>
  <c r="E28"/>
  <c r="E27"/>
  <c r="E26"/>
  <c r="E25"/>
  <c r="E24"/>
  <c r="E23"/>
  <c r="E22"/>
  <c r="E21"/>
  <c r="E37" s="1"/>
  <c r="H20"/>
  <c r="G20"/>
  <c r="F19"/>
  <c r="F143" s="1"/>
  <c r="E19"/>
  <c r="K18"/>
  <c r="J18"/>
  <c r="J143" s="1"/>
  <c r="I18"/>
  <c r="F18"/>
  <c r="F20" s="1"/>
  <c r="K17"/>
  <c r="K143" s="1"/>
  <c r="J17"/>
  <c r="J20" s="1"/>
  <c r="I17"/>
  <c r="E17" s="1"/>
  <c r="E16"/>
  <c r="J110"/>
  <c r="F110"/>
  <c r="E14"/>
  <c r="E12"/>
  <c r="E11"/>
  <c r="H10"/>
  <c r="G10"/>
  <c r="E10" s="1"/>
  <c r="F10"/>
  <c r="H104" i="15"/>
  <c r="G104"/>
  <c r="F104"/>
  <c r="H105"/>
  <c r="H10"/>
  <c r="F10"/>
  <c r="G10"/>
  <c r="H134"/>
  <c r="E134" s="1"/>
  <c r="H133"/>
  <c r="E133" s="1"/>
  <c r="H136"/>
  <c r="H139" s="1"/>
  <c r="H135"/>
  <c r="F130"/>
  <c r="F137" s="1"/>
  <c r="F111"/>
  <c r="F113" s="1"/>
  <c r="F144" s="1"/>
  <c r="E144" s="1"/>
  <c r="F18"/>
  <c r="E18" s="1"/>
  <c r="F17"/>
  <c r="G121"/>
  <c r="E121" s="1"/>
  <c r="G127"/>
  <c r="G82"/>
  <c r="G83" s="1"/>
  <c r="G124"/>
  <c r="J80"/>
  <c r="E80" s="1"/>
  <c r="K144"/>
  <c r="J144"/>
  <c r="K143"/>
  <c r="J143"/>
  <c r="I143"/>
  <c r="H143"/>
  <c r="F143"/>
  <c r="H142"/>
  <c r="G142"/>
  <c r="K140"/>
  <c r="J140"/>
  <c r="I140"/>
  <c r="H140"/>
  <c r="G140"/>
  <c r="F140"/>
  <c r="K139"/>
  <c r="J139"/>
  <c r="I139"/>
  <c r="G139"/>
  <c r="F139"/>
  <c r="K138"/>
  <c r="J138"/>
  <c r="I138"/>
  <c r="H138"/>
  <c r="K137"/>
  <c r="J137"/>
  <c r="I137"/>
  <c r="E135"/>
  <c r="E132"/>
  <c r="E131"/>
  <c r="E129"/>
  <c r="E128"/>
  <c r="E126"/>
  <c r="E125"/>
  <c r="E124"/>
  <c r="E123"/>
  <c r="E122"/>
  <c r="E120"/>
  <c r="E119"/>
  <c r="E118"/>
  <c r="E117"/>
  <c r="E116"/>
  <c r="K113"/>
  <c r="J113"/>
  <c r="I113"/>
  <c r="I144" s="1"/>
  <c r="H113"/>
  <c r="H144" s="1"/>
  <c r="G113"/>
  <c r="G144" s="1"/>
  <c r="E112"/>
  <c r="E111"/>
  <c r="E113" s="1"/>
  <c r="K107"/>
  <c r="J107"/>
  <c r="I107"/>
  <c r="E106"/>
  <c r="E103"/>
  <c r="E102"/>
  <c r="K100"/>
  <c r="J100"/>
  <c r="I100"/>
  <c r="H100"/>
  <c r="G100"/>
  <c r="F100"/>
  <c r="E99"/>
  <c r="E100" s="1"/>
  <c r="K98"/>
  <c r="J98"/>
  <c r="I98"/>
  <c r="H98"/>
  <c r="G98"/>
  <c r="F98"/>
  <c r="E97"/>
  <c r="E96"/>
  <c r="E95"/>
  <c r="E94"/>
  <c r="E93"/>
  <c r="E92"/>
  <c r="E91"/>
  <c r="K90"/>
  <c r="J90"/>
  <c r="I90"/>
  <c r="H90"/>
  <c r="G90"/>
  <c r="F90"/>
  <c r="E89"/>
  <c r="E90" s="1"/>
  <c r="K88"/>
  <c r="J88"/>
  <c r="I88"/>
  <c r="H88"/>
  <c r="G88"/>
  <c r="F88"/>
  <c r="E87"/>
  <c r="E86"/>
  <c r="E85"/>
  <c r="E84"/>
  <c r="E88" s="1"/>
  <c r="K83"/>
  <c r="J83"/>
  <c r="I83"/>
  <c r="H83"/>
  <c r="F83"/>
  <c r="E81"/>
  <c r="K79"/>
  <c r="J79"/>
  <c r="I79"/>
  <c r="H79"/>
  <c r="G79"/>
  <c r="F79"/>
  <c r="E78"/>
  <c r="E77"/>
  <c r="E76"/>
  <c r="E75"/>
  <c r="E74"/>
  <c r="E73"/>
  <c r="E72"/>
  <c r="E71"/>
  <c r="E70"/>
  <c r="E69" s="1"/>
  <c r="E68" s="1"/>
  <c r="K69"/>
  <c r="K68" s="1"/>
  <c r="J69"/>
  <c r="J68" s="1"/>
  <c r="I69"/>
  <c r="H69"/>
  <c r="H68" s="1"/>
  <c r="G69"/>
  <c r="G68" s="1"/>
  <c r="F69"/>
  <c r="F68" s="1"/>
  <c r="I68"/>
  <c r="E67"/>
  <c r="E65"/>
  <c r="K59"/>
  <c r="J59"/>
  <c r="I59"/>
  <c r="H59"/>
  <c r="G59"/>
  <c r="F59"/>
  <c r="E58"/>
  <c r="K57"/>
  <c r="J57"/>
  <c r="I57"/>
  <c r="H57"/>
  <c r="G57"/>
  <c r="F57"/>
  <c r="E56"/>
  <c r="E55"/>
  <c r="E54"/>
  <c r="E53"/>
  <c r="E52"/>
  <c r="E51"/>
  <c r="E50"/>
  <c r="E49"/>
  <c r="E48"/>
  <c r="E47"/>
  <c r="E46"/>
  <c r="E45"/>
  <c r="E44"/>
  <c r="K36"/>
  <c r="J36"/>
  <c r="I36"/>
  <c r="H36"/>
  <c r="G36"/>
  <c r="F36"/>
  <c r="E35"/>
  <c r="E34"/>
  <c r="E33"/>
  <c r="E32"/>
  <c r="E31"/>
  <c r="E30"/>
  <c r="E29"/>
  <c r="E28"/>
  <c r="E27"/>
  <c r="E26"/>
  <c r="E25"/>
  <c r="E24"/>
  <c r="E23"/>
  <c r="E22"/>
  <c r="E21"/>
  <c r="E20"/>
  <c r="E36" s="1"/>
  <c r="H19"/>
  <c r="G19"/>
  <c r="K17"/>
  <c r="K142" s="1"/>
  <c r="J17"/>
  <c r="J142" s="1"/>
  <c r="I17"/>
  <c r="K16"/>
  <c r="J16"/>
  <c r="I16"/>
  <c r="E16" s="1"/>
  <c r="E15"/>
  <c r="K14"/>
  <c r="J14"/>
  <c r="I14"/>
  <c r="H14"/>
  <c r="G14"/>
  <c r="F14"/>
  <c r="E14"/>
  <c r="E13"/>
  <c r="E12"/>
  <c r="E11"/>
  <c r="F106" i="14"/>
  <c r="E103"/>
  <c r="E85"/>
  <c r="E86"/>
  <c r="F79"/>
  <c r="E72"/>
  <c r="E73"/>
  <c r="E74"/>
  <c r="E75"/>
  <c r="E53"/>
  <c r="F57"/>
  <c r="G36"/>
  <c r="H36"/>
  <c r="I36"/>
  <c r="J36"/>
  <c r="K36"/>
  <c r="F36"/>
  <c r="E20"/>
  <c r="H147" i="20" l="1"/>
  <c r="G147"/>
  <c r="G143"/>
  <c r="J147"/>
  <c r="J143"/>
  <c r="H9"/>
  <c r="H8" s="1"/>
  <c r="H158" s="1"/>
  <c r="O148"/>
  <c r="K9"/>
  <c r="K8" s="1"/>
  <c r="K158" s="1"/>
  <c r="R148"/>
  <c r="F147"/>
  <c r="F143"/>
  <c r="E111"/>
  <c r="P148"/>
  <c r="I9"/>
  <c r="I8" s="1"/>
  <c r="I158" s="1"/>
  <c r="E139"/>
  <c r="K146" i="19"/>
  <c r="G110"/>
  <c r="G142" s="1"/>
  <c r="E142" s="1"/>
  <c r="F146"/>
  <c r="M147" s="1"/>
  <c r="J146"/>
  <c r="J142"/>
  <c r="P147"/>
  <c r="I9"/>
  <c r="I8" s="1"/>
  <c r="I157" s="1"/>
  <c r="K9"/>
  <c r="K8" s="1"/>
  <c r="K157" s="1"/>
  <c r="R147"/>
  <c r="E110"/>
  <c r="E146" s="1"/>
  <c r="H146"/>
  <c r="H146" i="17"/>
  <c r="H9" s="1"/>
  <c r="H8" s="1"/>
  <c r="H157" s="1"/>
  <c r="E108"/>
  <c r="G146"/>
  <c r="G142"/>
  <c r="O147"/>
  <c r="R147"/>
  <c r="K9"/>
  <c r="K8" s="1"/>
  <c r="K157"/>
  <c r="F146"/>
  <c r="F142"/>
  <c r="E142" s="1"/>
  <c r="E110"/>
  <c r="I9"/>
  <c r="I8" s="1"/>
  <c r="I157" s="1"/>
  <c r="P147"/>
  <c r="Q147"/>
  <c r="J9"/>
  <c r="J8" s="1"/>
  <c r="J157" s="1"/>
  <c r="E138"/>
  <c r="E58" i="16"/>
  <c r="E150"/>
  <c r="E143"/>
  <c r="F146"/>
  <c r="F142"/>
  <c r="J146"/>
  <c r="J142"/>
  <c r="E144"/>
  <c r="E108"/>
  <c r="H110"/>
  <c r="E20"/>
  <c r="E145"/>
  <c r="I20"/>
  <c r="I110" s="1"/>
  <c r="H138"/>
  <c r="E138" s="1"/>
  <c r="I143"/>
  <c r="E18"/>
  <c r="E83"/>
  <c r="E84" s="1"/>
  <c r="G84"/>
  <c r="G110" s="1"/>
  <c r="E105"/>
  <c r="E122"/>
  <c r="E125"/>
  <c r="E131"/>
  <c r="E134"/>
  <c r="F139"/>
  <c r="E139" s="1"/>
  <c r="K20"/>
  <c r="K110" s="1"/>
  <c r="H140"/>
  <c r="E140" s="1"/>
  <c r="J19" i="15"/>
  <c r="E79"/>
  <c r="E82"/>
  <c r="E140"/>
  <c r="K19"/>
  <c r="K109" s="1"/>
  <c r="E59"/>
  <c r="E98"/>
  <c r="G143"/>
  <c r="E57"/>
  <c r="E105"/>
  <c r="J109"/>
  <c r="J141" s="1"/>
  <c r="F107"/>
  <c r="H107"/>
  <c r="H109" s="1"/>
  <c r="H141" s="1"/>
  <c r="E104"/>
  <c r="E107" s="1"/>
  <c r="G107"/>
  <c r="G109" s="1"/>
  <c r="G141" s="1"/>
  <c r="E10"/>
  <c r="E149" s="1"/>
  <c r="H137"/>
  <c r="E136"/>
  <c r="E139"/>
  <c r="E130"/>
  <c r="F138"/>
  <c r="F142"/>
  <c r="E19"/>
  <c r="E17"/>
  <c r="F19"/>
  <c r="G137"/>
  <c r="G138"/>
  <c r="E127"/>
  <c r="E83"/>
  <c r="E143"/>
  <c r="J145"/>
  <c r="Q146" s="1"/>
  <c r="I142"/>
  <c r="E142" s="1"/>
  <c r="I19"/>
  <c r="I109" s="1"/>
  <c r="F142" i="14"/>
  <c r="H142"/>
  <c r="I142"/>
  <c r="J142"/>
  <c r="K142"/>
  <c r="G142"/>
  <c r="E81"/>
  <c r="G141"/>
  <c r="H141"/>
  <c r="F141"/>
  <c r="E55"/>
  <c r="E56"/>
  <c r="M148" i="20" l="1"/>
  <c r="F9"/>
  <c r="Q148"/>
  <c r="J9"/>
  <c r="J8" s="1"/>
  <c r="J158" s="1"/>
  <c r="G158"/>
  <c r="N148"/>
  <c r="G9"/>
  <c r="G8" s="1"/>
  <c r="E143"/>
  <c r="E147"/>
  <c r="G146" i="19"/>
  <c r="F9"/>
  <c r="E9" s="1"/>
  <c r="L147"/>
  <c r="M156" s="1"/>
  <c r="E149"/>
  <c r="Q147"/>
  <c r="J9"/>
  <c r="J8" s="1"/>
  <c r="J157" s="1"/>
  <c r="H157"/>
  <c r="H9"/>
  <c r="H8" s="1"/>
  <c r="O147"/>
  <c r="G9"/>
  <c r="G8" s="1"/>
  <c r="N147"/>
  <c r="G157"/>
  <c r="M147" i="17"/>
  <c r="F9"/>
  <c r="N147"/>
  <c r="G9"/>
  <c r="G8" s="1"/>
  <c r="G157" s="1"/>
  <c r="E146"/>
  <c r="K146" i="16"/>
  <c r="K142"/>
  <c r="I146"/>
  <c r="I142"/>
  <c r="G146"/>
  <c r="G142"/>
  <c r="E110"/>
  <c r="E146" s="1"/>
  <c r="H146"/>
  <c r="H142"/>
  <c r="M147"/>
  <c r="F9"/>
  <c r="J157"/>
  <c r="Q147"/>
  <c r="J9"/>
  <c r="J8" s="1"/>
  <c r="K141" i="15"/>
  <c r="K145"/>
  <c r="R146" s="1"/>
  <c r="F109"/>
  <c r="H145"/>
  <c r="O146" s="1"/>
  <c r="E137"/>
  <c r="E138"/>
  <c r="F141"/>
  <c r="F145"/>
  <c r="G145"/>
  <c r="N146" s="1"/>
  <c r="J9"/>
  <c r="J8" s="1"/>
  <c r="J156" s="1"/>
  <c r="I145"/>
  <c r="P146" s="1"/>
  <c r="I141"/>
  <c r="E141" s="1"/>
  <c r="E109"/>
  <c r="K139" i="14"/>
  <c r="J139"/>
  <c r="I139"/>
  <c r="H139"/>
  <c r="G139"/>
  <c r="F139"/>
  <c r="K138"/>
  <c r="J138"/>
  <c r="I138"/>
  <c r="H138"/>
  <c r="F138"/>
  <c r="K137"/>
  <c r="K136"/>
  <c r="J136"/>
  <c r="F136"/>
  <c r="E135"/>
  <c r="E133"/>
  <c r="E132"/>
  <c r="E131"/>
  <c r="E130"/>
  <c r="F137"/>
  <c r="E129"/>
  <c r="E128"/>
  <c r="E127"/>
  <c r="G137"/>
  <c r="J137"/>
  <c r="I137"/>
  <c r="G138"/>
  <c r="E124"/>
  <c r="E123"/>
  <c r="E122"/>
  <c r="E121"/>
  <c r="E120"/>
  <c r="I136"/>
  <c r="E118"/>
  <c r="E117"/>
  <c r="E116"/>
  <c r="E115"/>
  <c r="K112"/>
  <c r="K143" s="1"/>
  <c r="J112"/>
  <c r="J143" s="1"/>
  <c r="I112"/>
  <c r="I143" s="1"/>
  <c r="H112"/>
  <c r="H143" s="1"/>
  <c r="G112"/>
  <c r="G143" s="1"/>
  <c r="F112"/>
  <c r="F143" s="1"/>
  <c r="E111"/>
  <c r="E110"/>
  <c r="K106"/>
  <c r="J106"/>
  <c r="I106"/>
  <c r="E105"/>
  <c r="H106"/>
  <c r="E104"/>
  <c r="E102"/>
  <c r="K100"/>
  <c r="J100"/>
  <c r="I100"/>
  <c r="H100"/>
  <c r="G100"/>
  <c r="F100"/>
  <c r="E99"/>
  <c r="E100" s="1"/>
  <c r="K98"/>
  <c r="J98"/>
  <c r="I98"/>
  <c r="H98"/>
  <c r="G98"/>
  <c r="E97"/>
  <c r="E96"/>
  <c r="E95"/>
  <c r="E94"/>
  <c r="E93"/>
  <c r="F98"/>
  <c r="E91"/>
  <c r="K90"/>
  <c r="J90"/>
  <c r="I90"/>
  <c r="H90"/>
  <c r="G90"/>
  <c r="F90"/>
  <c r="E89"/>
  <c r="E90" s="1"/>
  <c r="K88"/>
  <c r="J88"/>
  <c r="I88"/>
  <c r="H88"/>
  <c r="G88"/>
  <c r="F88"/>
  <c r="E87"/>
  <c r="E84"/>
  <c r="K83"/>
  <c r="I83"/>
  <c r="H83"/>
  <c r="F83"/>
  <c r="E142"/>
  <c r="J83"/>
  <c r="E80"/>
  <c r="K79"/>
  <c r="J79"/>
  <c r="I79"/>
  <c r="H79"/>
  <c r="G79"/>
  <c r="E78"/>
  <c r="E77"/>
  <c r="E76"/>
  <c r="E71"/>
  <c r="E70"/>
  <c r="E69" s="1"/>
  <c r="E68" s="1"/>
  <c r="K69"/>
  <c r="K68" s="1"/>
  <c r="J69"/>
  <c r="J68" s="1"/>
  <c r="I69"/>
  <c r="I68" s="1"/>
  <c r="H69"/>
  <c r="H68" s="1"/>
  <c r="G69"/>
  <c r="G68" s="1"/>
  <c r="F69"/>
  <c r="F68" s="1"/>
  <c r="E67"/>
  <c r="E65"/>
  <c r="K59"/>
  <c r="J59"/>
  <c r="I59"/>
  <c r="H59"/>
  <c r="G59"/>
  <c r="F59"/>
  <c r="E58"/>
  <c r="K57"/>
  <c r="J57"/>
  <c r="I57"/>
  <c r="H57"/>
  <c r="G57"/>
  <c r="E54"/>
  <c r="E52"/>
  <c r="E51"/>
  <c r="E50"/>
  <c r="E49"/>
  <c r="E48"/>
  <c r="E47"/>
  <c r="E46"/>
  <c r="E45"/>
  <c r="E44"/>
  <c r="E35"/>
  <c r="E34"/>
  <c r="E33"/>
  <c r="E32"/>
  <c r="E31"/>
  <c r="E30"/>
  <c r="E29"/>
  <c r="E28"/>
  <c r="E27"/>
  <c r="E26"/>
  <c r="E25"/>
  <c r="E24"/>
  <c r="E23"/>
  <c r="E22"/>
  <c r="E21"/>
  <c r="H19"/>
  <c r="G19"/>
  <c r="F19"/>
  <c r="E18"/>
  <c r="K17"/>
  <c r="J17"/>
  <c r="I17"/>
  <c r="K16"/>
  <c r="J16"/>
  <c r="I16"/>
  <c r="E15"/>
  <c r="K14"/>
  <c r="J14"/>
  <c r="I14"/>
  <c r="H14"/>
  <c r="G14"/>
  <c r="F14"/>
  <c r="E13"/>
  <c r="E12"/>
  <c r="E11"/>
  <c r="E10"/>
  <c r="L148" i="20" l="1"/>
  <c r="M157" s="1"/>
  <c r="E150"/>
  <c r="E9"/>
  <c r="F8"/>
  <c r="F8" i="19"/>
  <c r="E8"/>
  <c r="E157" s="1"/>
  <c r="F157"/>
  <c r="L147" i="17"/>
  <c r="M156" s="1"/>
  <c r="E149"/>
  <c r="E9"/>
  <c r="F8"/>
  <c r="E142" i="16"/>
  <c r="O147"/>
  <c r="H9"/>
  <c r="H8" s="1"/>
  <c r="H157"/>
  <c r="L147"/>
  <c r="M156" s="1"/>
  <c r="E149"/>
  <c r="I9"/>
  <c r="I8" s="1"/>
  <c r="I157"/>
  <c r="P147"/>
  <c r="F8"/>
  <c r="N147"/>
  <c r="G9"/>
  <c r="G8" s="1"/>
  <c r="G157" s="1"/>
  <c r="R147"/>
  <c r="K9"/>
  <c r="K8" s="1"/>
  <c r="K157" s="1"/>
  <c r="F108" i="14"/>
  <c r="K9" i="15"/>
  <c r="K8" s="1"/>
  <c r="K156" s="1"/>
  <c r="H9"/>
  <c r="H8" s="1"/>
  <c r="H156" s="1"/>
  <c r="F9"/>
  <c r="M146"/>
  <c r="G9"/>
  <c r="G8" s="1"/>
  <c r="G156" s="1"/>
  <c r="E145"/>
  <c r="L146" s="1"/>
  <c r="F8"/>
  <c r="I9"/>
  <c r="I8" s="1"/>
  <c r="I156" s="1"/>
  <c r="K19" i="14"/>
  <c r="K108" s="1"/>
  <c r="E139"/>
  <c r="I141"/>
  <c r="J141"/>
  <c r="K141"/>
  <c r="E36"/>
  <c r="E112"/>
  <c r="J19"/>
  <c r="J108" s="1"/>
  <c r="I19"/>
  <c r="I108" s="1"/>
  <c r="H108"/>
  <c r="H140" s="1"/>
  <c r="E138"/>
  <c r="E88"/>
  <c r="E79"/>
  <c r="E57"/>
  <c r="E59"/>
  <c r="F140"/>
  <c r="E14"/>
  <c r="H137"/>
  <c r="E137" s="1"/>
  <c r="E148"/>
  <c r="E143"/>
  <c r="E106"/>
  <c r="G136"/>
  <c r="E16"/>
  <c r="E17"/>
  <c r="E82"/>
  <c r="E83" s="1"/>
  <c r="G83"/>
  <c r="E92"/>
  <c r="E98" s="1"/>
  <c r="E125"/>
  <c r="E126"/>
  <c r="E134"/>
  <c r="G106"/>
  <c r="E8" i="20" l="1"/>
  <c r="E158" s="1"/>
  <c r="F158"/>
  <c r="E8" i="17"/>
  <c r="E157" s="1"/>
  <c r="F157"/>
  <c r="E8" i="16"/>
  <c r="E157" s="1"/>
  <c r="F157"/>
  <c r="E9"/>
  <c r="E141" i="14"/>
  <c r="E148" i="15"/>
  <c r="E9"/>
  <c r="E8"/>
  <c r="E156" s="1"/>
  <c r="F156"/>
  <c r="I140" i="14"/>
  <c r="K140"/>
  <c r="J140"/>
  <c r="G108"/>
  <c r="G140" s="1"/>
  <c r="J144"/>
  <c r="J9" s="1"/>
  <c r="J8" s="1"/>
  <c r="J155" s="1"/>
  <c r="I144"/>
  <c r="I9" s="1"/>
  <c r="I8" s="1"/>
  <c r="K144"/>
  <c r="K9" s="1"/>
  <c r="K8" s="1"/>
  <c r="K155" s="1"/>
  <c r="F144"/>
  <c r="F9" s="1"/>
  <c r="H136"/>
  <c r="H144" s="1"/>
  <c r="E119"/>
  <c r="E19"/>
  <c r="E140" l="1"/>
  <c r="E108"/>
  <c r="G144"/>
  <c r="G9" s="1"/>
  <c r="G8" s="1"/>
  <c r="G155" s="1"/>
  <c r="I155"/>
  <c r="H9"/>
  <c r="H8" s="1"/>
  <c r="H155" s="1"/>
  <c r="F8"/>
  <c r="E136"/>
  <c r="E144" l="1"/>
  <c r="E147" s="1"/>
  <c r="E9"/>
  <c r="E8"/>
  <c r="F155"/>
  <c r="E155" l="1"/>
</calcChain>
</file>

<file path=xl/sharedStrings.xml><?xml version="1.0" encoding="utf-8"?>
<sst xmlns="http://schemas.openxmlformats.org/spreadsheetml/2006/main" count="1143" uniqueCount="170">
  <si>
    <t>Услуги/работы</t>
  </si>
  <si>
    <t>КВР</t>
  </si>
  <si>
    <t>КОСГУ</t>
  </si>
  <si>
    <t>потребность в финансовом обеспечении</t>
  </si>
  <si>
    <t>сумма затрат на  очередной финансовый год, руб.</t>
  </si>
  <si>
    <t>в т.ч. в разрезе источников</t>
  </si>
  <si>
    <t>федеральная субвенция (05.03.00, 06.03.00)</t>
  </si>
  <si>
    <t>за счет средств от приносящей доход деятельности
доход 
деятельности</t>
  </si>
  <si>
    <t>02.01.00       (платные услуги)</t>
  </si>
  <si>
    <t>02.02.01    (родительская плата)</t>
  </si>
  <si>
    <t>02.03.00    (спонсорская помощь)</t>
  </si>
  <si>
    <t>Всего</t>
  </si>
  <si>
    <t>Доходы:</t>
  </si>
  <si>
    <t>Остаток средств на начало текущего финансового года (510)</t>
  </si>
  <si>
    <t>Услуги связи (субвенция 05.01.15)</t>
  </si>
  <si>
    <t>ИТОГО по 221</t>
  </si>
  <si>
    <t>Обращение с ТКО</t>
  </si>
  <si>
    <t>Водоснабжение, водоотведение, водоотведение ПСВ (023)</t>
  </si>
  <si>
    <t>Теплоснабжение (021)</t>
  </si>
  <si>
    <t>Электроэнергия (022)</t>
  </si>
  <si>
    <t>ИТОГО по 223</t>
  </si>
  <si>
    <t>Техническое обслуживание пожарной сигнализации</t>
  </si>
  <si>
    <t>1.2.3.</t>
  </si>
  <si>
    <t>Техническое обслуживание охранной сигнализации</t>
  </si>
  <si>
    <t>Дератизация, дезинсекция</t>
  </si>
  <si>
    <t>Замер сопротивления, зарядка огнетушителей, испытание ограждения крыши, испытание внутренних пожарных кранов и водопровода, вентканалы, исследование воды, почвы</t>
  </si>
  <si>
    <t>Противоклещевая обработка, обработка почвы</t>
  </si>
  <si>
    <t>Заправка картриджа</t>
  </si>
  <si>
    <t>Огнезащитная обработка деревянных конструкций, проверка качества огнезащитной обработки деревянных конструкций</t>
  </si>
  <si>
    <t>Замена осветительных приборов</t>
  </si>
  <si>
    <t>Договоры ГПХ</t>
  </si>
  <si>
    <t>Ремонтные работы (текущий ремонт)</t>
  </si>
  <si>
    <t>Ремонтные работы (капитальный ремонт)</t>
  </si>
  <si>
    <t>ИТОГО по 225</t>
  </si>
  <si>
    <t>№№</t>
  </si>
  <si>
    <t>ед.изм.</t>
  </si>
  <si>
    <t>средства бюджета района</t>
  </si>
  <si>
    <t>за счет средств от приносящей 
доход 
деятельности</t>
  </si>
  <si>
    <t>1.2.</t>
  </si>
  <si>
    <t>Основное мероприятие 1.2.</t>
  </si>
  <si>
    <t>1.2.1.</t>
  </si>
  <si>
    <t>Приобретение периодических изданий (газет, журналов)</t>
  </si>
  <si>
    <t>БОУ СМР  "СОШ № 3"</t>
  </si>
  <si>
    <t>1.2.2.</t>
  </si>
  <si>
    <t>1.2.4.</t>
  </si>
  <si>
    <t>Охранные услуги</t>
  </si>
  <si>
    <t>1.2.5.</t>
  </si>
  <si>
    <t>Технический (пожарный) мониторинг</t>
  </si>
  <si>
    <t>1.2.6.</t>
  </si>
  <si>
    <t>Утилизация ртутных ламп</t>
  </si>
  <si>
    <t>Оценка энтомологического состояния открытой территории, паразитологические исследования</t>
  </si>
  <si>
    <t>Медицинские осмотры</t>
  </si>
  <si>
    <t>Гигиеническое обучение</t>
  </si>
  <si>
    <t xml:space="preserve">лицензированием и государственной аккредитацией образовательной деятельности </t>
  </si>
  <si>
    <t>оплата обучения на курсах повышения квалификации</t>
  </si>
  <si>
    <t xml:space="preserve">Хостинг, техническая поддержка сайта </t>
  </si>
  <si>
    <t>ИТОГО по 226</t>
  </si>
  <si>
    <t>Приобретение мебели</t>
  </si>
  <si>
    <t>Затраты на приобретение эл. Приборов (водонагреватель)</t>
  </si>
  <si>
    <t>Затраты на приобретение производственного и хозяйственного инвентаря</t>
  </si>
  <si>
    <t>Затраты на приобретение электрических приборов (водонагреватель)</t>
  </si>
  <si>
    <t>Приобретение учебной литературы</t>
  </si>
  <si>
    <t>ИТОГО по 310</t>
  </si>
  <si>
    <t>Продукты питания</t>
  </si>
  <si>
    <t>ИТОГО по 342</t>
  </si>
  <si>
    <t>Сантехника (смесители, краны, шланги)</t>
  </si>
  <si>
    <t>Лакокрасочные материалы</t>
  </si>
  <si>
    <t>ИТОГО по 344</t>
  </si>
  <si>
    <t>Мягкий инвентарь</t>
  </si>
  <si>
    <t>ИТОГО по 345</t>
  </si>
  <si>
    <t>Комплектующие для ПК</t>
  </si>
  <si>
    <t>Средства техники безопасности (пожарные знаки, оповещатели звуковые, извещатели пожарные дымовые)</t>
  </si>
  <si>
    <t>ИТОГО по 346</t>
  </si>
  <si>
    <t>Канцелярские принадлежности (медали, бланки)</t>
  </si>
  <si>
    <t>ИТОГО по 349</t>
  </si>
  <si>
    <t>ИТОГО</t>
  </si>
  <si>
    <t>ИТОГО(260 в плане ФХД)</t>
  </si>
  <si>
    <t xml:space="preserve">Налог на имущество </t>
  </si>
  <si>
    <t xml:space="preserve">Оплата госпошлины </t>
  </si>
  <si>
    <t>ИТОГО по 290</t>
  </si>
  <si>
    <t>Заработная плата в том числе:</t>
  </si>
  <si>
    <t>Заработная плата за кружковую деятельность</t>
  </si>
  <si>
    <t>Начисления на выплаты по оплате труда за кружковую деятельность</t>
  </si>
  <si>
    <t>Заработная плата административно- управленческого персонала (05.01.16)</t>
  </si>
  <si>
    <t>Начисления на выплаты по оплате труда административно- управленческого персонала (05.01.16)</t>
  </si>
  <si>
    <t>Социальные пособия и компенсации персоналу в денежной форме (05.01.16)</t>
  </si>
  <si>
    <t>Заработная плата педагогических работников 05.01.56</t>
  </si>
  <si>
    <t>Начисления на выплаты по оплате труда педагогических работников 05.01.56</t>
  </si>
  <si>
    <t>Социальные пособия и компенсации персоналу в денежной форме 05.01.56</t>
  </si>
  <si>
    <t>Заработная плата педагогических работников (05.01.14)</t>
  </si>
  <si>
    <t>Начисления на выплаты по оплате труда педагогических работников (05.01.14)</t>
  </si>
  <si>
    <t>Социальные пособия и компенсации персоналу в денежной форме (05.01.14)</t>
  </si>
  <si>
    <t>Заработная плата педагогических работников 05.01.45</t>
  </si>
  <si>
    <t>Начисления на выплаты по оплате труда педагогических работников 05.01.45</t>
  </si>
  <si>
    <t>Социальные пособия и компенсации персоналу в денежной форме 05.01.45</t>
  </si>
  <si>
    <t>Заработная плата советников</t>
  </si>
  <si>
    <t>Начисления на выплаты по оплате труда советников</t>
  </si>
  <si>
    <t>Заработная плата классное руководство (05.03.00)</t>
  </si>
  <si>
    <t>Начисления на выплаты по оплате труда классное руководство (05.03.00)</t>
  </si>
  <si>
    <t>ИТОГО по заработной плате</t>
  </si>
  <si>
    <t>851-853</t>
  </si>
  <si>
    <t>ИТОГО РАСХОДЫ</t>
  </si>
  <si>
    <t>Руководитель учреждения</t>
  </si>
  <si>
    <t xml:space="preserve">Директор           </t>
  </si>
  <si>
    <t>И.Н.Пехитова</t>
  </si>
  <si>
    <t>Уполномоченное лицо учреждения</t>
  </si>
  <si>
    <t>(должность)</t>
  </si>
  <si>
    <t>Исполнитель:</t>
  </si>
  <si>
    <t>Специалист</t>
  </si>
  <si>
    <t>ИНЫЕ ЦЕЛИ</t>
  </si>
  <si>
    <t xml:space="preserve"> Управление образования Администрации Сокольского муниципального округа                                                                                                                                                                                                                                            </t>
  </si>
  <si>
    <t>бюджетное общеобразовательное учреждение Сокольского муниципального округа "Чучковская общеобразовательная школа"</t>
  </si>
  <si>
    <t>Распространение светоотражателей среди дошкольников…275.20.2032</t>
  </si>
  <si>
    <t>Пособия по социальной помощи</t>
  </si>
  <si>
    <t>ИТОГО по 265</t>
  </si>
  <si>
    <t>Т.Н.Корепанова</t>
  </si>
  <si>
    <t>приобретение и обновление справочно-информационных баз данных, обслуживание, ПО (Сертификат ЭП)</t>
  </si>
  <si>
    <t xml:space="preserve">Приобретение классных журналов; расходы на приобретение канцелярских, письменных принадлежностей и иных расходных материалов </t>
  </si>
  <si>
    <t>Льготное питание (05.01.41)</t>
  </si>
  <si>
    <t xml:space="preserve">Оценка условий труда на рабочих местах </t>
  </si>
  <si>
    <t>Производственно-хозяйственный инвентарь (стремянки, бочки, баки, стеллажи, настольные лампы, лопаты, грабли, огнетушители, входные металлические двери)</t>
  </si>
  <si>
    <t xml:space="preserve">Очистка кровли от сосулек, снега и наледи    </t>
  </si>
  <si>
    <t>Вывоз и размещение (захоронение) отходов, транспортировка твердых бытовых отходов, отходов сучьев, ветвей, вершинок</t>
  </si>
  <si>
    <t xml:space="preserve">Микробиологическое исследование бассейна, воды, почвы, пищевых продуктов, микроклимата, определение ОМЧ в горячей воде         </t>
  </si>
  <si>
    <t>Заработная плата прочих работников                 (05.02.31)</t>
  </si>
  <si>
    <t>Начисления на выплаты по оплате труда прочих работников (05.02.31)</t>
  </si>
  <si>
    <t>Социальные пособия и компенсации персоналу в денежной форме (05.02.31)</t>
  </si>
  <si>
    <t>средства бюджета района (05.02.00,05.02.3106.02.00)</t>
  </si>
  <si>
    <t xml:space="preserve"> областная субвенция (05.01.12-05.01.45, 06.01.00)</t>
  </si>
  <si>
    <t>Возврат остатков (610)</t>
  </si>
  <si>
    <r>
      <t>Расчет обоснований (расчетов)плановых показателей поступлений и выплат на</t>
    </r>
    <r>
      <rPr>
        <b/>
        <sz val="22"/>
        <color rgb="FFFF0000"/>
        <rFont val="Times New Roman"/>
        <family val="1"/>
        <charset val="204"/>
      </rPr>
      <t xml:space="preserve"> 2025 </t>
    </r>
    <r>
      <rPr>
        <b/>
        <sz val="22"/>
        <rFont val="Times New Roman"/>
        <family val="1"/>
        <charset val="204"/>
      </rPr>
      <t>г.</t>
    </r>
  </si>
  <si>
    <t>Интернет (субвенция 05.01.18)</t>
  </si>
  <si>
    <t>Питание ивалидов  (05.01.11)</t>
  </si>
  <si>
    <t>Выезд охраны на срабатывание кнопки (ложный)</t>
  </si>
  <si>
    <t>Повышение квалификации (контрактный управляющий)</t>
  </si>
  <si>
    <t>Мебель (кровати, шкафы, стулья, вешалки гардеробные)</t>
  </si>
  <si>
    <t>Электрические приборы (водонагреватели, тепловые пушки, электроплиты, вытяжки, конвекторы, акуумуляторная батарея, блок питания, стиральная машина)</t>
  </si>
  <si>
    <t>Спортивное оборудование (мячи, обручи, скакалки, волейбольная сетка, баскетбольные щиты)</t>
  </si>
  <si>
    <t>Офисная и копировально-множительная техника (принтер, сканер, копир, ламинатор, брошюратор, МФУ)</t>
  </si>
  <si>
    <t>Электротовары (светильники, розетки, выключатели, щиты, кабель-каналы, батарейки)</t>
  </si>
  <si>
    <t>Строительные материалы (гвозди, саморезы)</t>
  </si>
  <si>
    <t>Кухонный инвентарь (кастрюли, кружки, доски разделочные, прочее)</t>
  </si>
  <si>
    <t>Хозяйственные товары (чистящие и моющие средства, тазы, ведра, метлы, губки)</t>
  </si>
  <si>
    <t>Канцелярские товары</t>
  </si>
  <si>
    <t>Дезинфецирующие средства ( антисептики, опрыскиватели, диспенсеры, дозаторы для мыла, средства для чистки бассейна)</t>
  </si>
  <si>
    <t>Организация бесплатного горячего питания обучающихся, получающих начальное общее образование…275.20.3040</t>
  </si>
  <si>
    <t>275.20.3040</t>
  </si>
  <si>
    <t>275.0707.1К114S1440.244</t>
  </si>
  <si>
    <t>275.20.1440</t>
  </si>
  <si>
    <t>Проведение мероприятий по обеспечению условий для организации питания обучающихся в муниципальных образовательных организациях (пищеблоки) 275.20.1440</t>
  </si>
  <si>
    <t>Организация каникулярного отдыха детей 275.20.2750</t>
  </si>
  <si>
    <r>
      <t>Расчет обоснований (расчетов)плановых показателей поступлений и выплат на</t>
    </r>
    <r>
      <rPr>
        <b/>
        <sz val="22"/>
        <color rgb="FFFF0000"/>
        <rFont val="Times New Roman"/>
        <family val="1"/>
        <charset val="204"/>
      </rPr>
      <t xml:space="preserve"> 09.01.2025 </t>
    </r>
    <r>
      <rPr>
        <b/>
        <sz val="22"/>
        <rFont val="Times New Roman"/>
        <family val="1"/>
        <charset val="204"/>
      </rPr>
      <t>г.</t>
    </r>
  </si>
  <si>
    <t>т.с 02.02.01</t>
  </si>
  <si>
    <t>т.с. 05.01.14</t>
  </si>
  <si>
    <t>т.с. 05.01.41</t>
  </si>
  <si>
    <t>т.с. 05.01.56</t>
  </si>
  <si>
    <t>т.с. 05.02.00</t>
  </si>
  <si>
    <t>т.с.  05.02.00</t>
  </si>
  <si>
    <t>т.с. 05.03.00</t>
  </si>
  <si>
    <t>т.с. 05.03.33</t>
  </si>
  <si>
    <t>т.с. 05.02.31</t>
  </si>
  <si>
    <t xml:space="preserve">остатки </t>
  </si>
  <si>
    <t>Организация бесплатного горячего питания обучающихся, получающих начальное общее образование…275.20.3041 (остатки)</t>
  </si>
  <si>
    <r>
      <t>Расчет обоснований (расчетов)плановых показателей поступлений и выплат на</t>
    </r>
    <r>
      <rPr>
        <b/>
        <sz val="22"/>
        <color rgb="FFFF0000"/>
        <rFont val="Times New Roman"/>
        <family val="1"/>
        <charset val="204"/>
      </rPr>
      <t xml:space="preserve"> 21.01.2025 </t>
    </r>
    <r>
      <rPr>
        <b/>
        <sz val="22"/>
        <rFont val="Times New Roman"/>
        <family val="1"/>
        <charset val="204"/>
      </rPr>
      <t>г.</t>
    </r>
  </si>
  <si>
    <t>Предоставление электронного почтового ящика (субвенция 05.01.18)</t>
  </si>
  <si>
    <r>
      <t>Расчет обоснований (расчетов)плановых показателей поступлений и выплат на</t>
    </r>
    <r>
      <rPr>
        <b/>
        <sz val="22"/>
        <color rgb="FFFF0000"/>
        <rFont val="Times New Roman"/>
        <family val="1"/>
        <charset val="204"/>
      </rPr>
      <t xml:space="preserve"> 31.01.2025 </t>
    </r>
    <r>
      <rPr>
        <b/>
        <sz val="22"/>
        <rFont val="Times New Roman"/>
        <family val="1"/>
        <charset val="204"/>
      </rPr>
      <t>г.</t>
    </r>
  </si>
  <si>
    <r>
      <t>Расчет обоснований (расчетов)плановых показателей поступлений и выплат на</t>
    </r>
    <r>
      <rPr>
        <b/>
        <sz val="22"/>
        <color rgb="FFFF0000"/>
        <rFont val="Times New Roman"/>
        <family val="1"/>
        <charset val="204"/>
      </rPr>
      <t xml:space="preserve"> 19.02.2025 </t>
    </r>
    <r>
      <rPr>
        <b/>
        <sz val="22"/>
        <rFont val="Times New Roman"/>
        <family val="1"/>
        <charset val="204"/>
      </rPr>
      <t>г.</t>
    </r>
  </si>
  <si>
    <t>И.О.Селянина</t>
  </si>
  <si>
    <t>иные 1440</t>
  </si>
  <si>
    <r>
      <t>Расчет обоснований (расчетов)плановых показателей поступлений и выплат на</t>
    </r>
    <r>
      <rPr>
        <b/>
        <sz val="22"/>
        <color rgb="FFFF0000"/>
        <rFont val="Times New Roman"/>
        <family val="1"/>
        <charset val="204"/>
      </rPr>
      <t xml:space="preserve"> 16.04.2025 </t>
    </r>
    <r>
      <rPr>
        <b/>
        <sz val="2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</si>
</sst>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#,##0.00_ ;[Red]\-#,##0.00\ "/>
    <numFmt numFmtId="165" formatCode="_-* #,##0.00_р_._-;\-* #,##0.00_р_._-;_-* &quot;-&quot;??_р_._-;_-@_-"/>
    <numFmt numFmtId="166" formatCode="#,##0.00_ ;\-#,##0.00\ "/>
    <numFmt numFmtId="167" formatCode="000"/>
    <numFmt numFmtId="168" formatCode="00\.00\.00"/>
    <numFmt numFmtId="169" formatCode="#,##0.00;[Red]\-#,##0.00;0.00"/>
  </numFmts>
  <fonts count="3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22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Arial"/>
      <family val="2"/>
      <charset val="204"/>
    </font>
    <font>
      <sz val="18"/>
      <name val="Arial"/>
      <family val="2"/>
      <charset val="204"/>
    </font>
    <font>
      <sz val="18"/>
      <color theme="1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20"/>
      <color theme="0"/>
      <name val="Times New Roman"/>
      <family val="1"/>
      <charset val="204"/>
    </font>
    <font>
      <sz val="20"/>
      <color theme="3" tint="0.3999755851924192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u/>
      <sz val="2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2"/>
      <charset val="204"/>
    </font>
    <font>
      <sz val="24"/>
      <name val="Times New Roman"/>
      <family val="1"/>
      <charset val="204"/>
    </font>
    <font>
      <sz val="1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C00000"/>
      <name val="Arial"/>
      <family val="2"/>
      <charset val="204"/>
    </font>
    <font>
      <b/>
      <sz val="18"/>
      <color theme="1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color rgb="FF002060"/>
      <name val="Arial"/>
      <family val="2"/>
      <charset val="204"/>
    </font>
    <font>
      <sz val="11"/>
      <color rgb="FFC00000"/>
      <name val="Arial"/>
      <family val="2"/>
      <charset val="204"/>
    </font>
    <font>
      <b/>
      <sz val="12"/>
      <color rgb="FFC0000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5DBA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3" fillId="0" borderId="0"/>
    <xf numFmtId="0" fontId="2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4" fillId="0" borderId="0"/>
    <xf numFmtId="0" fontId="25" fillId="0" borderId="0"/>
    <xf numFmtId="0" fontId="1" fillId="0" borderId="0"/>
    <xf numFmtId="0" fontId="26" fillId="0" borderId="0"/>
    <xf numFmtId="165" fontId="24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290">
    <xf numFmtId="0" fontId="0" fillId="0" borderId="0" xfId="0"/>
    <xf numFmtId="0" fontId="3" fillId="2" borderId="0" xfId="2" applyFont="1" applyFill="1" applyAlignment="1"/>
    <xf numFmtId="0" fontId="2" fillId="0" borderId="0" xfId="2" applyFill="1" applyAlignment="1"/>
    <xf numFmtId="0" fontId="2" fillId="0" borderId="0" xfId="2" applyAlignment="1"/>
    <xf numFmtId="0" fontId="5" fillId="2" borderId="0" xfId="2" applyFont="1" applyFill="1"/>
    <xf numFmtId="0" fontId="6" fillId="0" borderId="0" xfId="2" applyFont="1" applyFill="1"/>
    <xf numFmtId="0" fontId="6" fillId="0" borderId="0" xfId="2" applyFont="1"/>
    <xf numFmtId="0" fontId="3" fillId="2" borderId="0" xfId="2" applyFont="1" applyFill="1"/>
    <xf numFmtId="0" fontId="2" fillId="0" borderId="0" xfId="2" applyFill="1"/>
    <xf numFmtId="0" fontId="2" fillId="0" borderId="0" xfId="2"/>
    <xf numFmtId="0" fontId="8" fillId="2" borderId="0" xfId="2" applyFont="1" applyFill="1"/>
    <xf numFmtId="0" fontId="10" fillId="0" borderId="0" xfId="2" applyFont="1" applyFill="1"/>
    <xf numFmtId="0" fontId="10" fillId="0" borderId="0" xfId="2" applyFont="1"/>
    <xf numFmtId="0" fontId="9" fillId="2" borderId="0" xfId="2" applyFont="1" applyFill="1"/>
    <xf numFmtId="0" fontId="11" fillId="0" borderId="0" xfId="2" applyFont="1" applyFill="1"/>
    <xf numFmtId="0" fontId="11" fillId="0" borderId="0" xfId="2" applyFont="1"/>
    <xf numFmtId="49" fontId="9" fillId="2" borderId="0" xfId="2" applyNumberFormat="1" applyFont="1" applyFill="1" applyAlignment="1">
      <alignment horizontal="center" vertical="center"/>
    </xf>
    <xf numFmtId="49" fontId="9" fillId="2" borderId="8" xfId="2" applyNumberFormat="1" applyFont="1" applyFill="1" applyBorder="1" applyAlignment="1">
      <alignment horizontal="center" vertical="center" wrapText="1"/>
    </xf>
    <xf numFmtId="0" fontId="9" fillId="0" borderId="0" xfId="2" applyFont="1" applyFill="1"/>
    <xf numFmtId="0" fontId="9" fillId="0" borderId="0" xfId="2" applyFont="1"/>
    <xf numFmtId="0" fontId="7" fillId="2" borderId="8" xfId="2" applyFont="1" applyFill="1" applyBorder="1" applyAlignment="1">
      <alignment horizontal="left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49" fontId="9" fillId="3" borderId="0" xfId="2" applyNumberFormat="1" applyFont="1" applyFill="1" applyAlignment="1">
      <alignment horizontal="center" vertical="center"/>
    </xf>
    <xf numFmtId="0" fontId="7" fillId="3" borderId="0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 vertical="center" wrapText="1"/>
    </xf>
    <xf numFmtId="0" fontId="9" fillId="3" borderId="0" xfId="2" applyFont="1" applyFill="1"/>
    <xf numFmtId="0" fontId="9" fillId="2" borderId="8" xfId="2" applyFont="1" applyFill="1" applyBorder="1" applyAlignment="1">
      <alignment horizontal="left" vertical="center" wrapText="1"/>
    </xf>
    <xf numFmtId="0" fontId="9" fillId="2" borderId="7" xfId="2" applyFont="1" applyFill="1" applyBorder="1" applyAlignment="1">
      <alignment horizontal="left" vertical="center" wrapText="1"/>
    </xf>
    <xf numFmtId="164" fontId="13" fillId="2" borderId="8" xfId="2" applyNumberFormat="1" applyFont="1" applyFill="1" applyBorder="1" applyAlignment="1">
      <alignment horizontal="center" vertical="center" wrapText="1"/>
    </xf>
    <xf numFmtId="0" fontId="15" fillId="2" borderId="8" xfId="2" applyFont="1" applyFill="1" applyBorder="1" applyAlignment="1">
      <alignment horizontal="left" wrapText="1"/>
    </xf>
    <xf numFmtId="0" fontId="15" fillId="2" borderId="8" xfId="2" applyFont="1" applyFill="1" applyBorder="1" applyAlignment="1">
      <alignment horizontal="center" wrapText="1"/>
    </xf>
    <xf numFmtId="0" fontId="16" fillId="2" borderId="8" xfId="2" applyFont="1" applyFill="1" applyBorder="1" applyAlignment="1">
      <alignment horizontal="center" vertical="center" wrapText="1"/>
    </xf>
    <xf numFmtId="164" fontId="16" fillId="2" borderId="8" xfId="2" applyNumberFormat="1" applyFont="1" applyFill="1" applyBorder="1" applyAlignment="1">
      <alignment horizontal="center" vertical="center" wrapText="1"/>
    </xf>
    <xf numFmtId="164" fontId="14" fillId="3" borderId="8" xfId="2" applyNumberFormat="1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vertical="center"/>
    </xf>
    <xf numFmtId="0" fontId="9" fillId="2" borderId="2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13" fillId="2" borderId="8" xfId="2" applyFont="1" applyFill="1" applyBorder="1"/>
    <xf numFmtId="0" fontId="9" fillId="2" borderId="8" xfId="2" applyFont="1" applyFill="1" applyBorder="1" applyAlignment="1">
      <alignment vertical="center" wrapText="1"/>
    </xf>
    <xf numFmtId="0" fontId="11" fillId="4" borderId="0" xfId="2" applyFont="1" applyFill="1"/>
    <xf numFmtId="0" fontId="9" fillId="2" borderId="8" xfId="2" applyFont="1" applyFill="1" applyBorder="1"/>
    <xf numFmtId="0" fontId="11" fillId="2" borderId="0" xfId="2" applyFont="1" applyFill="1"/>
    <xf numFmtId="0" fontId="9" fillId="4" borderId="2" xfId="2" applyFont="1" applyFill="1" applyBorder="1"/>
    <xf numFmtId="4" fontId="9" fillId="2" borderId="2" xfId="2" applyNumberFormat="1" applyFont="1" applyFill="1" applyBorder="1" applyAlignment="1">
      <alignment vertical="center" wrapText="1"/>
    </xf>
    <xf numFmtId="1" fontId="9" fillId="2" borderId="8" xfId="2" applyNumberFormat="1" applyFont="1" applyFill="1" applyBorder="1" applyAlignment="1">
      <alignment horizontal="center" vertical="center" wrapText="1"/>
    </xf>
    <xf numFmtId="4" fontId="9" fillId="2" borderId="8" xfId="2" applyNumberFormat="1" applyFont="1" applyFill="1" applyBorder="1" applyAlignment="1">
      <alignment horizontal="center" vertical="center" wrapText="1"/>
    </xf>
    <xf numFmtId="4" fontId="9" fillId="4" borderId="2" xfId="2" applyNumberFormat="1" applyFont="1" applyFill="1" applyBorder="1" applyAlignment="1">
      <alignment vertical="center" wrapText="1"/>
    </xf>
    <xf numFmtId="0" fontId="9" fillId="4" borderId="8" xfId="2" applyFont="1" applyFill="1" applyBorder="1" applyAlignment="1">
      <alignment horizontal="center" vertical="center" wrapText="1"/>
    </xf>
    <xf numFmtId="0" fontId="13" fillId="4" borderId="2" xfId="2" applyFont="1" applyFill="1" applyBorder="1" applyAlignment="1">
      <alignment horizontal="center" vertical="center" wrapText="1"/>
    </xf>
    <xf numFmtId="0" fontId="9" fillId="4" borderId="9" xfId="2" applyFont="1" applyFill="1" applyBorder="1"/>
    <xf numFmtId="0" fontId="9" fillId="2" borderId="10" xfId="2" applyFont="1" applyFill="1" applyBorder="1"/>
    <xf numFmtId="0" fontId="2" fillId="2" borderId="0" xfId="2" applyFill="1"/>
    <xf numFmtId="0" fontId="14" fillId="2" borderId="19" xfId="2" applyFont="1" applyFill="1" applyBorder="1" applyAlignment="1">
      <alignment horizontal="center" vertical="center" wrapText="1"/>
    </xf>
    <xf numFmtId="0" fontId="7" fillId="2" borderId="20" xfId="2" applyFont="1" applyFill="1" applyBorder="1" applyAlignment="1">
      <alignment horizontal="center" vertical="top" wrapText="1"/>
    </xf>
    <xf numFmtId="0" fontId="14" fillId="2" borderId="20" xfId="2" applyFont="1" applyFill="1" applyBorder="1" applyAlignment="1">
      <alignment horizontal="center" vertical="top" wrapText="1"/>
    </xf>
    <xf numFmtId="0" fontId="13" fillId="2" borderId="7" xfId="2" applyFont="1" applyFill="1" applyBorder="1"/>
    <xf numFmtId="0" fontId="17" fillId="2" borderId="7" xfId="2" applyFont="1" applyFill="1" applyBorder="1" applyAlignment="1">
      <alignment horizontal="center" vertical="center" wrapText="1"/>
    </xf>
    <xf numFmtId="0" fontId="17" fillId="2" borderId="8" xfId="2" applyFont="1" applyFill="1" applyBorder="1" applyAlignment="1">
      <alignment horizontal="center" vertical="center" wrapText="1"/>
    </xf>
    <xf numFmtId="3" fontId="9" fillId="2" borderId="2" xfId="2" applyNumberFormat="1" applyFont="1" applyFill="1" applyBorder="1" applyAlignment="1">
      <alignment horizontal="center" vertical="center"/>
    </xf>
    <xf numFmtId="0" fontId="13" fillId="2" borderId="0" xfId="2" applyFont="1" applyFill="1" applyBorder="1"/>
    <xf numFmtId="4" fontId="9" fillId="2" borderId="8" xfId="2" applyNumberFormat="1" applyFont="1" applyFill="1" applyBorder="1" applyAlignment="1">
      <alignment horizontal="left" vertical="center" wrapText="1"/>
    </xf>
    <xf numFmtId="3" fontId="9" fillId="2" borderId="8" xfId="2" applyNumberFormat="1" applyFont="1" applyFill="1" applyBorder="1" applyAlignment="1">
      <alignment horizontal="center" vertical="center" wrapText="1"/>
    </xf>
    <xf numFmtId="0" fontId="13" fillId="3" borderId="8" xfId="2" applyFont="1" applyFill="1" applyBorder="1"/>
    <xf numFmtId="0" fontId="2" fillId="3" borderId="0" xfId="2" applyFill="1"/>
    <xf numFmtId="0" fontId="13" fillId="2" borderId="0" xfId="2" applyFont="1" applyFill="1"/>
    <xf numFmtId="0" fontId="9" fillId="5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center" vertical="center" wrapText="1"/>
    </xf>
    <xf numFmtId="49" fontId="13" fillId="2" borderId="7" xfId="2" applyNumberFormat="1" applyFont="1" applyFill="1" applyBorder="1"/>
    <xf numFmtId="4" fontId="9" fillId="2" borderId="8" xfId="2" applyNumberFormat="1" applyFont="1" applyFill="1" applyBorder="1" applyAlignment="1">
      <alignment vertical="center" wrapText="1"/>
    </xf>
    <xf numFmtId="49" fontId="13" fillId="2" borderId="8" xfId="2" applyNumberFormat="1" applyFont="1" applyFill="1" applyBorder="1"/>
    <xf numFmtId="0" fontId="14" fillId="3" borderId="8" xfId="2" applyFont="1" applyFill="1" applyBorder="1"/>
    <xf numFmtId="0" fontId="14" fillId="0" borderId="7" xfId="2" applyFont="1" applyFill="1" applyBorder="1"/>
    <xf numFmtId="0" fontId="13" fillId="0" borderId="21" xfId="2" applyFont="1" applyFill="1" applyBorder="1" applyAlignment="1">
      <alignment horizontal="left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3" fillId="0" borderId="8" xfId="2" applyFont="1" applyFill="1" applyBorder="1" applyAlignment="1">
      <alignment horizontal="center" vertical="center" wrapText="1"/>
    </xf>
    <xf numFmtId="0" fontId="9" fillId="4" borderId="21" xfId="2" applyFont="1" applyFill="1" applyBorder="1" applyAlignment="1">
      <alignment horizontal="left" vertical="center" wrapText="1"/>
    </xf>
    <xf numFmtId="0" fontId="13" fillId="4" borderId="1" xfId="2" applyFont="1" applyFill="1" applyBorder="1" applyAlignment="1">
      <alignment horizontal="center" vertical="center" wrapText="1"/>
    </xf>
    <xf numFmtId="0" fontId="14" fillId="3" borderId="7" xfId="2" applyFont="1" applyFill="1" applyBorder="1"/>
    <xf numFmtId="0" fontId="13" fillId="2" borderId="7" xfId="2" applyFont="1" applyFill="1" applyBorder="1" applyAlignment="1">
      <alignment horizontal="center"/>
    </xf>
    <xf numFmtId="0" fontId="9" fillId="2" borderId="7" xfId="2" applyFont="1" applyFill="1" applyBorder="1" applyAlignment="1">
      <alignment vertical="center" wrapText="1"/>
    </xf>
    <xf numFmtId="0" fontId="9" fillId="2" borderId="21" xfId="2" applyFont="1" applyFill="1" applyBorder="1" applyAlignment="1">
      <alignment horizontal="center" vertical="center" wrapText="1"/>
    </xf>
    <xf numFmtId="0" fontId="9" fillId="2" borderId="21" xfId="2" applyFont="1" applyFill="1" applyBorder="1" applyAlignment="1">
      <alignment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/>
    </xf>
    <xf numFmtId="0" fontId="3" fillId="3" borderId="0" xfId="2" applyFont="1" applyFill="1"/>
    <xf numFmtId="0" fontId="9" fillId="2" borderId="0" xfId="2" applyFont="1" applyFill="1" applyBorder="1" applyAlignment="1">
      <alignment horizontal="center" vertical="center" wrapText="1"/>
    </xf>
    <xf numFmtId="0" fontId="3" fillId="6" borderId="0" xfId="2" applyFont="1" applyFill="1"/>
    <xf numFmtId="0" fontId="9" fillId="6" borderId="19" xfId="2" applyFont="1" applyFill="1" applyBorder="1" applyAlignment="1">
      <alignment horizontal="center" vertical="center" wrapText="1"/>
    </xf>
    <xf numFmtId="0" fontId="9" fillId="6" borderId="22" xfId="2" applyFont="1" applyFill="1" applyBorder="1" applyAlignment="1">
      <alignment horizontal="center" vertical="center" wrapText="1"/>
    </xf>
    <xf numFmtId="0" fontId="14" fillId="6" borderId="20" xfId="2" applyFont="1" applyFill="1" applyBorder="1" applyAlignment="1">
      <alignment horizontal="center" vertical="center" wrapText="1"/>
    </xf>
    <xf numFmtId="0" fontId="2" fillId="6" borderId="0" xfId="2" applyFill="1"/>
    <xf numFmtId="0" fontId="9" fillId="2" borderId="2" xfId="2" applyFont="1" applyFill="1" applyBorder="1" applyAlignment="1">
      <alignment horizontal="left" vertical="center" wrapText="1"/>
    </xf>
    <xf numFmtId="0" fontId="9" fillId="7" borderId="0" xfId="2" applyFont="1" applyFill="1" applyBorder="1" applyAlignment="1"/>
    <xf numFmtId="0" fontId="9" fillId="7" borderId="0" xfId="2" applyFont="1" applyFill="1" applyBorder="1" applyAlignment="1">
      <alignment horizontal="center"/>
    </xf>
    <xf numFmtId="0" fontId="9" fillId="2" borderId="8" xfId="2" applyFont="1" applyFill="1" applyBorder="1" applyAlignment="1">
      <alignment wrapText="1"/>
    </xf>
    <xf numFmtId="0" fontId="9" fillId="2" borderId="0" xfId="2" applyFont="1" applyFill="1" applyBorder="1" applyAlignment="1">
      <alignment wrapText="1"/>
    </xf>
    <xf numFmtId="0" fontId="13" fillId="2" borderId="1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43" fontId="3" fillId="2" borderId="0" xfId="2" applyNumberFormat="1" applyFont="1" applyFill="1" applyAlignment="1">
      <alignment horizontal="center" vertical="center" wrapText="1"/>
    </xf>
    <xf numFmtId="4" fontId="20" fillId="2" borderId="0" xfId="2" applyNumberFormat="1" applyFont="1" applyFill="1" applyAlignment="1">
      <alignment horizontal="center" vertical="center" wrapText="1"/>
    </xf>
    <xf numFmtId="14" fontId="9" fillId="2" borderId="0" xfId="2" applyNumberFormat="1" applyFont="1" applyFill="1" applyAlignment="1">
      <alignment horizontal="center" vertical="center" wrapText="1"/>
    </xf>
    <xf numFmtId="2" fontId="3" fillId="2" borderId="0" xfId="2" applyNumberFormat="1" applyFont="1" applyFill="1" applyAlignment="1">
      <alignment horizontal="center" vertical="center" wrapText="1"/>
    </xf>
    <xf numFmtId="164" fontId="9" fillId="2" borderId="8" xfId="2" applyNumberFormat="1" applyFont="1" applyFill="1" applyBorder="1" applyAlignment="1">
      <alignment horizontal="center" vertical="center" wrapText="1"/>
    </xf>
    <xf numFmtId="164" fontId="9" fillId="2" borderId="8" xfId="1" applyNumberFormat="1" applyFont="1" applyFill="1" applyBorder="1" applyAlignment="1">
      <alignment horizontal="center" vertical="center" wrapText="1"/>
    </xf>
    <xf numFmtId="164" fontId="7" fillId="3" borderId="5" xfId="1" applyNumberFormat="1" applyFont="1" applyFill="1" applyBorder="1" applyAlignment="1">
      <alignment horizontal="center" vertical="center" wrapText="1"/>
    </xf>
    <xf numFmtId="164" fontId="7" fillId="3" borderId="8" xfId="1" applyNumberFormat="1" applyFont="1" applyFill="1" applyBorder="1" applyAlignment="1">
      <alignment horizontal="center" vertical="center" wrapText="1"/>
    </xf>
    <xf numFmtId="164" fontId="13" fillId="2" borderId="8" xfId="1" applyNumberFormat="1" applyFont="1" applyFill="1" applyBorder="1" applyAlignment="1">
      <alignment horizontal="center" wrapText="1"/>
    </xf>
    <xf numFmtId="164" fontId="13" fillId="2" borderId="8" xfId="2" applyNumberFormat="1" applyFont="1" applyFill="1" applyBorder="1" applyAlignment="1">
      <alignment horizontal="center" wrapText="1"/>
    </xf>
    <xf numFmtId="164" fontId="7" fillId="3" borderId="8" xfId="2" applyNumberFormat="1" applyFont="1" applyFill="1" applyBorder="1" applyAlignment="1">
      <alignment horizontal="center" vertical="center" wrapText="1"/>
    </xf>
    <xf numFmtId="164" fontId="9" fillId="2" borderId="2" xfId="2" applyNumberFormat="1" applyFont="1" applyFill="1" applyBorder="1" applyAlignment="1">
      <alignment horizontal="center" vertical="center"/>
    </xf>
    <xf numFmtId="164" fontId="9" fillId="2" borderId="2" xfId="2" applyNumberFormat="1" applyFont="1" applyFill="1" applyBorder="1" applyAlignment="1">
      <alignment horizontal="center" vertical="center" wrapText="1"/>
    </xf>
    <xf numFmtId="164" fontId="9" fillId="4" borderId="8" xfId="2" applyNumberFormat="1" applyFont="1" applyFill="1" applyBorder="1" applyAlignment="1">
      <alignment horizontal="center" vertical="center" wrapText="1"/>
    </xf>
    <xf numFmtId="164" fontId="9" fillId="4" borderId="2" xfId="2" applyNumberFormat="1" applyFont="1" applyFill="1" applyBorder="1" applyAlignment="1">
      <alignment horizontal="center" vertical="center" wrapText="1"/>
    </xf>
    <xf numFmtId="164" fontId="7" fillId="3" borderId="14" xfId="2" applyNumberFormat="1" applyFont="1" applyFill="1" applyBorder="1" applyAlignment="1">
      <alignment horizontal="center" vertical="center" wrapText="1"/>
    </xf>
    <xf numFmtId="164" fontId="13" fillId="2" borderId="20" xfId="2" applyNumberFormat="1" applyFont="1" applyFill="1" applyBorder="1" applyAlignment="1">
      <alignment horizontal="center" vertical="center" wrapText="1"/>
    </xf>
    <xf numFmtId="164" fontId="13" fillId="2" borderId="2" xfId="2" applyNumberFormat="1" applyFont="1" applyFill="1" applyBorder="1" applyAlignment="1">
      <alignment horizontal="center" vertical="center"/>
    </xf>
    <xf numFmtId="164" fontId="13" fillId="2" borderId="0" xfId="2" applyNumberFormat="1" applyFont="1" applyFill="1" applyAlignment="1">
      <alignment horizontal="center" vertical="center" wrapText="1"/>
    </xf>
    <xf numFmtId="164" fontId="18" fillId="2" borderId="8" xfId="2" applyNumberFormat="1" applyFont="1" applyFill="1" applyBorder="1" applyAlignment="1">
      <alignment horizontal="center" vertical="center" wrapText="1"/>
    </xf>
    <xf numFmtId="164" fontId="18" fillId="2" borderId="7" xfId="2" applyNumberFormat="1" applyFont="1" applyFill="1" applyBorder="1" applyAlignment="1">
      <alignment horizontal="center" vertical="center" wrapText="1"/>
    </xf>
    <xf numFmtId="164" fontId="16" fillId="2" borderId="7" xfId="2" applyNumberFormat="1" applyFont="1" applyFill="1" applyBorder="1" applyAlignment="1">
      <alignment horizontal="center" vertical="center" wrapText="1"/>
    </xf>
    <xf numFmtId="164" fontId="13" fillId="0" borderId="7" xfId="2" applyNumberFormat="1" applyFont="1" applyFill="1" applyBorder="1" applyAlignment="1">
      <alignment horizontal="center" vertical="center" wrapText="1"/>
    </xf>
    <xf numFmtId="164" fontId="13" fillId="4" borderId="7" xfId="2" applyNumberFormat="1" applyFont="1" applyFill="1" applyBorder="1" applyAlignment="1">
      <alignment horizontal="center" vertical="center" wrapText="1"/>
    </xf>
    <xf numFmtId="164" fontId="14" fillId="3" borderId="7" xfId="2" applyNumberFormat="1" applyFont="1" applyFill="1" applyBorder="1" applyAlignment="1">
      <alignment horizontal="center" vertical="center" wrapText="1"/>
    </xf>
    <xf numFmtId="164" fontId="19" fillId="2" borderId="7" xfId="2" applyNumberFormat="1" applyFont="1" applyFill="1" applyBorder="1" applyAlignment="1">
      <alignment horizontal="center" vertical="center" wrapText="1"/>
    </xf>
    <xf numFmtId="164" fontId="13" fillId="3" borderId="8" xfId="2" applyNumberFormat="1" applyFont="1" applyFill="1" applyBorder="1" applyAlignment="1">
      <alignment horizontal="center" vertical="center" wrapText="1"/>
    </xf>
    <xf numFmtId="164" fontId="13" fillId="2" borderId="0" xfId="2" applyNumberFormat="1" applyFont="1" applyFill="1" applyBorder="1" applyAlignment="1">
      <alignment horizontal="center" vertical="center" wrapText="1"/>
    </xf>
    <xf numFmtId="164" fontId="13" fillId="6" borderId="20" xfId="2" applyNumberFormat="1" applyFont="1" applyFill="1" applyBorder="1" applyAlignment="1">
      <alignment horizontal="center" vertical="center" wrapText="1"/>
    </xf>
    <xf numFmtId="164" fontId="13" fillId="2" borderId="8" xfId="1" applyNumberFormat="1" applyFont="1" applyFill="1" applyBorder="1" applyAlignment="1">
      <alignment horizontal="center" vertical="center" wrapText="1"/>
    </xf>
    <xf numFmtId="164" fontId="13" fillId="3" borderId="18" xfId="2" applyNumberFormat="1" applyFont="1" applyFill="1" applyBorder="1" applyAlignment="1">
      <alignment horizontal="center" vertical="center" wrapText="1"/>
    </xf>
    <xf numFmtId="164" fontId="13" fillId="2" borderId="2" xfId="1" applyNumberFormat="1" applyFont="1" applyFill="1" applyBorder="1" applyAlignment="1">
      <alignment horizontal="center" vertical="center" wrapText="1"/>
    </xf>
    <xf numFmtId="164" fontId="13" fillId="3" borderId="6" xfId="2" applyNumberFormat="1" applyFont="1" applyFill="1" applyBorder="1" applyAlignment="1">
      <alignment horizontal="center" vertical="center" wrapText="1"/>
    </xf>
    <xf numFmtId="0" fontId="13" fillId="3" borderId="0" xfId="2" applyFont="1" applyFill="1" applyBorder="1" applyAlignment="1">
      <alignment horizontal="center"/>
    </xf>
    <xf numFmtId="4" fontId="27" fillId="2" borderId="0" xfId="2" applyNumberFormat="1" applyFont="1" applyFill="1" applyAlignment="1">
      <alignment horizontal="center" vertical="center" wrapText="1"/>
    </xf>
    <xf numFmtId="0" fontId="29" fillId="0" borderId="0" xfId="2" applyFont="1" applyFill="1"/>
    <xf numFmtId="0" fontId="30" fillId="0" borderId="0" xfId="2" applyFont="1" applyFill="1"/>
    <xf numFmtId="0" fontId="3" fillId="8" borderId="0" xfId="2" applyFont="1" applyFill="1"/>
    <xf numFmtId="0" fontId="9" fillId="8" borderId="3" xfId="2" applyFont="1" applyFill="1" applyBorder="1" applyAlignment="1">
      <alignment horizontal="left" vertical="center" wrapText="1"/>
    </xf>
    <xf numFmtId="0" fontId="9" fillId="8" borderId="8" xfId="2" applyFont="1" applyFill="1" applyBorder="1" applyAlignment="1">
      <alignment horizontal="center" vertical="center" wrapText="1"/>
    </xf>
    <xf numFmtId="0" fontId="13" fillId="8" borderId="8" xfId="2" applyFont="1" applyFill="1" applyBorder="1" applyAlignment="1">
      <alignment horizontal="center" vertical="center" wrapText="1"/>
    </xf>
    <xf numFmtId="164" fontId="13" fillId="8" borderId="8" xfId="2" applyNumberFormat="1" applyFont="1" applyFill="1" applyBorder="1" applyAlignment="1">
      <alignment horizontal="center" vertical="center" wrapText="1"/>
    </xf>
    <xf numFmtId="0" fontId="28" fillId="8" borderId="0" xfId="2" applyFont="1" applyFill="1"/>
    <xf numFmtId="0" fontId="2" fillId="8" borderId="0" xfId="2" applyFill="1"/>
    <xf numFmtId="0" fontId="9" fillId="8" borderId="4" xfId="2" applyFont="1" applyFill="1" applyBorder="1" applyAlignment="1">
      <alignment horizontal="center" vertical="center" wrapText="1"/>
    </xf>
    <xf numFmtId="49" fontId="9" fillId="9" borderId="0" xfId="2" applyNumberFormat="1" applyFont="1" applyFill="1" applyAlignment="1">
      <alignment horizontal="center" vertical="center"/>
    </xf>
    <xf numFmtId="0" fontId="31" fillId="10" borderId="8" xfId="2" applyFont="1" applyFill="1" applyBorder="1" applyAlignment="1">
      <alignment horizontal="left" vertical="center" wrapText="1"/>
    </xf>
    <xf numFmtId="0" fontId="7" fillId="10" borderId="8" xfId="2" applyFont="1" applyFill="1" applyBorder="1" applyAlignment="1">
      <alignment horizontal="center" vertical="center" wrapText="1"/>
    </xf>
    <xf numFmtId="0" fontId="9" fillId="11" borderId="8" xfId="2" applyFont="1" applyFill="1" applyBorder="1" applyAlignment="1">
      <alignment horizontal="center" vertical="center" wrapText="1"/>
    </xf>
    <xf numFmtId="4" fontId="31" fillId="11" borderId="5" xfId="1" applyNumberFormat="1" applyFont="1" applyFill="1" applyBorder="1" applyAlignment="1">
      <alignment horizontal="center" vertical="center" wrapText="1"/>
    </xf>
    <xf numFmtId="166" fontId="7" fillId="10" borderId="8" xfId="1" applyNumberFormat="1" applyFont="1" applyFill="1" applyBorder="1" applyAlignment="1">
      <alignment horizontal="center" vertical="center" wrapText="1"/>
    </xf>
    <xf numFmtId="0" fontId="9" fillId="9" borderId="0" xfId="2" applyFont="1" applyFill="1"/>
    <xf numFmtId="0" fontId="13" fillId="2" borderId="0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  <xf numFmtId="164" fontId="13" fillId="2" borderId="2" xfId="2" applyNumberFormat="1" applyFont="1" applyFill="1" applyBorder="1" applyAlignment="1">
      <alignment horizontal="center" vertical="center" wrapText="1"/>
    </xf>
    <xf numFmtId="164" fontId="13" fillId="2" borderId="7" xfId="2" applyNumberFormat="1" applyFont="1" applyFill="1" applyBorder="1" applyAlignment="1">
      <alignment horizontal="center" vertical="center" wrapText="1"/>
    </xf>
    <xf numFmtId="164" fontId="33" fillId="3" borderId="8" xfId="2" applyNumberFormat="1" applyFont="1" applyFill="1" applyBorder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 wrapText="1"/>
    </xf>
    <xf numFmtId="49" fontId="13" fillId="12" borderId="8" xfId="2" applyNumberFormat="1" applyFont="1" applyFill="1" applyBorder="1"/>
    <xf numFmtId="0" fontId="9" fillId="12" borderId="8" xfId="2" applyFont="1" applyFill="1" applyBorder="1" applyAlignment="1">
      <alignment horizontal="left" vertical="center" wrapText="1"/>
    </xf>
    <xf numFmtId="0" fontId="13" fillId="12" borderId="8" xfId="2" applyFont="1" applyFill="1" applyBorder="1" applyAlignment="1">
      <alignment horizontal="center" vertical="center" wrapText="1"/>
    </xf>
    <xf numFmtId="0" fontId="13" fillId="12" borderId="5" xfId="2" applyFont="1" applyFill="1" applyBorder="1" applyAlignment="1">
      <alignment horizontal="center" vertical="center" wrapText="1"/>
    </xf>
    <xf numFmtId="4" fontId="19" fillId="12" borderId="8" xfId="2" applyNumberFormat="1" applyFont="1" applyFill="1" applyBorder="1" applyAlignment="1">
      <alignment horizontal="center" vertical="center" wrapText="1"/>
    </xf>
    <xf numFmtId="0" fontId="2" fillId="12" borderId="0" xfId="2" applyFill="1"/>
    <xf numFmtId="0" fontId="16" fillId="2" borderId="8" xfId="2" applyFont="1" applyFill="1" applyBorder="1" applyAlignment="1">
      <alignment horizontal="center" wrapText="1"/>
    </xf>
    <xf numFmtId="0" fontId="13" fillId="2" borderId="8" xfId="2" applyFont="1" applyFill="1" applyBorder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 wrapText="1"/>
    </xf>
    <xf numFmtId="0" fontId="13" fillId="0" borderId="8" xfId="2" applyFont="1" applyFill="1" applyBorder="1" applyAlignment="1">
      <alignment horizontal="left" vertical="center" wrapText="1"/>
    </xf>
    <xf numFmtId="2" fontId="2" fillId="8" borderId="0" xfId="2" applyNumberFormat="1" applyFill="1"/>
    <xf numFmtId="2" fontId="2" fillId="0" borderId="0" xfId="2" applyNumberFormat="1" applyFill="1"/>
    <xf numFmtId="0" fontId="34" fillId="0" borderId="26" xfId="0" applyNumberFormat="1" applyFont="1" applyFill="1" applyBorder="1" applyAlignment="1" applyProtection="1">
      <protection hidden="1"/>
    </xf>
    <xf numFmtId="167" fontId="34" fillId="13" borderId="8" xfId="0" applyNumberFormat="1" applyFont="1" applyFill="1" applyBorder="1" applyAlignment="1" applyProtection="1">
      <alignment horizontal="left"/>
      <protection hidden="1"/>
    </xf>
    <xf numFmtId="168" fontId="34" fillId="0" borderId="8" xfId="0" applyNumberFormat="1" applyFont="1" applyFill="1" applyBorder="1" applyAlignment="1" applyProtection="1">
      <alignment horizontal="left"/>
      <protection hidden="1"/>
    </xf>
    <xf numFmtId="169" fontId="34" fillId="0" borderId="8" xfId="0" applyNumberFormat="1" applyFont="1" applyFill="1" applyBorder="1" applyAlignment="1" applyProtection="1">
      <protection hidden="1"/>
    </xf>
    <xf numFmtId="0" fontId="5" fillId="2" borderId="0" xfId="2" applyFont="1" applyFill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164" fontId="13" fillId="2" borderId="2" xfId="2" applyNumberFormat="1" applyFont="1" applyFill="1" applyBorder="1" applyAlignment="1">
      <alignment horizontal="center" vertical="center" wrapText="1"/>
    </xf>
    <xf numFmtId="164" fontId="13" fillId="2" borderId="7" xfId="2" applyNumberFormat="1" applyFont="1" applyFill="1" applyBorder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64" fontId="29" fillId="0" borderId="0" xfId="2" applyNumberFormat="1" applyFont="1" applyFill="1"/>
    <xf numFmtId="0" fontId="13" fillId="2" borderId="0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  <xf numFmtId="164" fontId="13" fillId="2" borderId="2" xfId="2" applyNumberFormat="1" applyFont="1" applyFill="1" applyBorder="1" applyAlignment="1">
      <alignment horizontal="center" vertical="center" wrapText="1"/>
    </xf>
    <xf numFmtId="164" fontId="13" fillId="2" borderId="7" xfId="2" applyNumberFormat="1" applyFont="1" applyFill="1" applyBorder="1" applyAlignment="1">
      <alignment horizontal="center" vertical="center" wrapText="1"/>
    </xf>
    <xf numFmtId="0" fontId="34" fillId="0" borderId="0" xfId="0" applyNumberFormat="1" applyFont="1" applyFill="1" applyBorder="1" applyAlignment="1" applyProtection="1">
      <protection hidden="1"/>
    </xf>
    <xf numFmtId="167" fontId="34" fillId="13" borderId="0" xfId="0" applyNumberFormat="1" applyFont="1" applyFill="1" applyBorder="1" applyAlignment="1" applyProtection="1">
      <alignment horizontal="left"/>
      <protection hidden="1"/>
    </xf>
    <xf numFmtId="168" fontId="34" fillId="0" borderId="0" xfId="0" applyNumberFormat="1" applyFont="1" applyFill="1" applyBorder="1" applyAlignment="1" applyProtection="1">
      <alignment horizontal="left"/>
      <protection hidden="1"/>
    </xf>
    <xf numFmtId="169" fontId="34" fillId="0" borderId="0" xfId="0" applyNumberFormat="1" applyFont="1" applyFill="1" applyBorder="1" applyAlignment="1" applyProtection="1">
      <protection hidden="1"/>
    </xf>
    <xf numFmtId="0" fontId="5" fillId="2" borderId="0" xfId="2" applyFont="1" applyFill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164" fontId="13" fillId="2" borderId="2" xfId="2" applyNumberFormat="1" applyFont="1" applyFill="1" applyBorder="1" applyAlignment="1">
      <alignment horizontal="center" vertical="center" wrapText="1"/>
    </xf>
    <xf numFmtId="164" fontId="13" fillId="2" borderId="7" xfId="2" applyNumberFormat="1" applyFont="1" applyFill="1" applyBorder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5" fillId="0" borderId="8" xfId="2" applyFont="1" applyFill="1" applyBorder="1"/>
    <xf numFmtId="0" fontId="35" fillId="0" borderId="0" xfId="2" applyFont="1" applyFill="1"/>
    <xf numFmtId="164" fontId="35" fillId="0" borderId="0" xfId="2" applyNumberFormat="1" applyFont="1" applyFill="1"/>
    <xf numFmtId="0" fontId="36" fillId="0" borderId="0" xfId="2" applyFont="1" applyFill="1"/>
    <xf numFmtId="0" fontId="5" fillId="2" borderId="0" xfId="2" applyFont="1" applyFill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164" fontId="13" fillId="2" borderId="2" xfId="2" applyNumberFormat="1" applyFont="1" applyFill="1" applyBorder="1" applyAlignment="1">
      <alignment horizontal="center" vertical="center" wrapText="1"/>
    </xf>
    <xf numFmtId="164" fontId="13" fillId="2" borderId="7" xfId="2" applyNumberFormat="1" applyFont="1" applyFill="1" applyBorder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7" fillId="8" borderId="0" xfId="2" applyFont="1" applyFill="1"/>
    <xf numFmtId="0" fontId="5" fillId="2" borderId="0" xfId="2" applyFont="1" applyFill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164" fontId="13" fillId="2" borderId="2" xfId="2" applyNumberFormat="1" applyFont="1" applyFill="1" applyBorder="1" applyAlignment="1">
      <alignment horizontal="center" vertical="center" wrapText="1"/>
    </xf>
    <xf numFmtId="164" fontId="13" fillId="2" borderId="7" xfId="2" applyNumberFormat="1" applyFont="1" applyFill="1" applyBorder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4" fillId="3" borderId="11" xfId="2" applyFont="1" applyFill="1" applyBorder="1" applyAlignment="1">
      <alignment horizontal="center" vertical="center" wrapText="1"/>
    </xf>
    <xf numFmtId="0" fontId="14" fillId="3" borderId="12" xfId="2" applyFont="1" applyFill="1" applyBorder="1" applyAlignment="1">
      <alignment horizontal="center" vertical="center" wrapText="1"/>
    </xf>
    <xf numFmtId="0" fontId="14" fillId="3" borderId="13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wrapText="1"/>
    </xf>
    <xf numFmtId="0" fontId="5" fillId="2" borderId="0" xfId="2" applyFont="1" applyFill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7" xfId="2" applyFont="1" applyFill="1" applyBorder="1" applyAlignment="1">
      <alignment horizontal="center" vertical="center" wrapText="1"/>
    </xf>
    <xf numFmtId="0" fontId="14" fillId="3" borderId="3" xfId="2" applyFont="1" applyFill="1" applyBorder="1" applyAlignment="1">
      <alignment horizontal="center" vertical="center" wrapText="1"/>
    </xf>
    <xf numFmtId="0" fontId="14" fillId="3" borderId="4" xfId="2" applyFont="1" applyFill="1" applyBorder="1" applyAlignment="1">
      <alignment horizontal="center" vertical="center" wrapText="1"/>
    </xf>
    <xf numFmtId="0" fontId="14" fillId="3" borderId="5" xfId="2" applyFont="1" applyFill="1" applyBorder="1" applyAlignment="1">
      <alignment horizontal="center" vertical="center" wrapText="1"/>
    </xf>
    <xf numFmtId="164" fontId="13" fillId="2" borderId="3" xfId="2" applyNumberFormat="1" applyFont="1" applyFill="1" applyBorder="1" applyAlignment="1">
      <alignment horizontal="center" vertical="center" wrapText="1"/>
    </xf>
    <xf numFmtId="164" fontId="13" fillId="2" borderId="4" xfId="2" applyNumberFormat="1" applyFont="1" applyFill="1" applyBorder="1" applyAlignment="1">
      <alignment horizontal="center" vertical="center" wrapText="1"/>
    </xf>
    <xf numFmtId="164" fontId="13" fillId="2" borderId="2" xfId="2" applyNumberFormat="1" applyFont="1" applyFill="1" applyBorder="1" applyAlignment="1">
      <alignment horizontal="center" vertical="center" wrapText="1"/>
    </xf>
    <xf numFmtId="164" fontId="13" fillId="2" borderId="7" xfId="2" applyNumberFormat="1" applyFont="1" applyFill="1" applyBorder="1" applyAlignment="1">
      <alignment horizontal="center" vertical="center" wrapText="1"/>
    </xf>
    <xf numFmtId="164" fontId="13" fillId="2" borderId="5" xfId="2" applyNumberFormat="1" applyFont="1" applyFill="1" applyBorder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9" fillId="2" borderId="15" xfId="2" applyFont="1" applyFill="1" applyBorder="1" applyAlignment="1">
      <alignment horizontal="center" vertical="center" wrapText="1"/>
    </xf>
    <xf numFmtId="0" fontId="9" fillId="2" borderId="18" xfId="2" applyFont="1" applyFill="1" applyBorder="1" applyAlignment="1">
      <alignment horizontal="center" vertical="center" wrapText="1"/>
    </xf>
    <xf numFmtId="0" fontId="13" fillId="2" borderId="15" xfId="2" applyFont="1" applyFill="1" applyBorder="1" applyAlignment="1">
      <alignment horizontal="center" vertical="center" wrapText="1"/>
    </xf>
    <xf numFmtId="0" fontId="13" fillId="2" borderId="6" xfId="2" applyFont="1" applyFill="1" applyBorder="1" applyAlignment="1">
      <alignment horizontal="center" vertical="center" wrapText="1"/>
    </xf>
    <xf numFmtId="0" fontId="13" fillId="2" borderId="18" xfId="2" applyFont="1" applyFill="1" applyBorder="1" applyAlignment="1">
      <alignment horizontal="center" vertical="center" wrapText="1"/>
    </xf>
    <xf numFmtId="164" fontId="13" fillId="2" borderId="16" xfId="2" applyNumberFormat="1" applyFont="1" applyFill="1" applyBorder="1" applyAlignment="1">
      <alignment horizontal="center" vertical="center" wrapText="1"/>
    </xf>
    <xf numFmtId="164" fontId="13" fillId="2" borderId="17" xfId="2" applyNumberFormat="1" applyFont="1" applyFill="1" applyBorder="1" applyAlignment="1">
      <alignment horizontal="center" vertical="center" wrapText="1"/>
    </xf>
    <xf numFmtId="164" fontId="0" fillId="0" borderId="18" xfId="0" applyNumberFormat="1" applyBorder="1"/>
    <xf numFmtId="0" fontId="13" fillId="2" borderId="7" xfId="2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2" borderId="0" xfId="2" applyFont="1" applyFill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9" fillId="5" borderId="4" xfId="2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0" fontId="13" fillId="3" borderId="4" xfId="2" applyFont="1" applyFill="1" applyBorder="1" applyAlignment="1">
      <alignment horizontal="center" vertical="center" wrapText="1"/>
    </xf>
    <xf numFmtId="0" fontId="13" fillId="3" borderId="5" xfId="2" applyFont="1" applyFill="1" applyBorder="1" applyAlignment="1">
      <alignment horizontal="center" vertical="center" wrapText="1"/>
    </xf>
    <xf numFmtId="0" fontId="14" fillId="3" borderId="23" xfId="2" applyFont="1" applyFill="1" applyBorder="1" applyAlignment="1">
      <alignment horizontal="center" vertical="center" wrapText="1"/>
    </xf>
    <xf numFmtId="0" fontId="13" fillId="3" borderId="24" xfId="2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0" fontId="13" fillId="3" borderId="25" xfId="2" applyFont="1" applyFill="1" applyBorder="1" applyAlignment="1">
      <alignment horizontal="center" vertical="center" wrapText="1"/>
    </xf>
    <xf numFmtId="0" fontId="21" fillId="2" borderId="0" xfId="2" applyFont="1" applyFill="1" applyAlignment="1">
      <alignment horizontal="center" vertical="center" wrapText="1"/>
    </xf>
    <xf numFmtId="0" fontId="9" fillId="8" borderId="2" xfId="2" applyFont="1" applyFill="1" applyBorder="1" applyAlignment="1">
      <alignment horizontal="left" vertical="center" wrapText="1"/>
    </xf>
    <xf numFmtId="0" fontId="9" fillId="8" borderId="7" xfId="2" applyFont="1" applyFill="1" applyBorder="1" applyAlignment="1">
      <alignment horizontal="left" vertical="center" wrapText="1"/>
    </xf>
  </cellXfs>
  <cellStyles count="19">
    <cellStyle name="Обычный" xfId="0" builtinId="0"/>
    <cellStyle name="Обычный 2" xfId="2"/>
    <cellStyle name="Обычный 2 2" xfId="3"/>
    <cellStyle name="Обычный 2 2 2" xfId="4"/>
    <cellStyle name="Обычный 2 3" xfId="5"/>
    <cellStyle name="Обычный 2 3 2" xfId="6"/>
    <cellStyle name="Обычный 2 4" xfId="7"/>
    <cellStyle name="Обычный 3" xfId="8"/>
    <cellStyle name="Обычный 3 2" xfId="9"/>
    <cellStyle name="Обычный 4" xfId="10"/>
    <cellStyle name="Обычный 4 2" xfId="11"/>
    <cellStyle name="Обычный 5" xfId="12"/>
    <cellStyle name="Обычный 5 2" xfId="13"/>
    <cellStyle name="Обычный 6" xfId="14"/>
    <cellStyle name="Обычный 7" xfId="15"/>
    <cellStyle name="Обычный 8" xfId="16"/>
    <cellStyle name="Финансовый" xfId="1" builtinId="3"/>
    <cellStyle name="Финансовый 2" xfId="17"/>
    <cellStyle name="Финансовый 3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BL358"/>
  <sheetViews>
    <sheetView view="pageBreakPreview" zoomScale="60" zoomScaleNormal="60" workbookViewId="0">
      <pane xSplit="2" ySplit="7" topLeftCell="C143" activePane="bottomRight" state="frozen"/>
      <selection activeCell="G7" sqref="G7"/>
      <selection pane="topRight" activeCell="G7" sqref="G7"/>
      <selection pane="bottomLeft" activeCell="G7" sqref="G7"/>
      <selection pane="bottomRight" activeCell="E144" sqref="E144:K144"/>
    </sheetView>
  </sheetViews>
  <sheetFormatPr defaultRowHeight="22.8"/>
  <cols>
    <col min="1" max="1" width="8" style="7" hidden="1" customWidth="1"/>
    <col min="2" max="2" width="81" style="100" customWidth="1"/>
    <col min="3" max="3" width="12.109375" style="100" customWidth="1"/>
    <col min="4" max="4" width="12.6640625" style="101" customWidth="1"/>
    <col min="5" max="5" width="29.109375" style="101" customWidth="1"/>
    <col min="6" max="7" width="27.44140625" style="101" customWidth="1"/>
    <col min="8" max="8" width="22.6640625" style="101" customWidth="1"/>
    <col min="9" max="9" width="24.88671875" style="101" customWidth="1"/>
    <col min="10" max="11" width="22.6640625" style="101" customWidth="1"/>
    <col min="12" max="12" width="17" style="8" customWidth="1"/>
    <col min="13" max="14" width="9.109375" style="8"/>
    <col min="15" max="15" width="15.6640625" style="8" customWidth="1"/>
    <col min="16" max="64" width="9.109375" style="8"/>
    <col min="65" max="232" width="9.109375" style="9"/>
    <col min="233" max="233" width="8.44140625" style="9" customWidth="1"/>
    <col min="234" max="234" width="31" style="9" customWidth="1"/>
    <col min="235" max="235" width="7.5546875" style="9" customWidth="1"/>
    <col min="236" max="236" width="11.88671875" style="9" customWidth="1"/>
    <col min="237" max="237" width="15" style="9" customWidth="1"/>
    <col min="238" max="238" width="14.6640625" style="9" customWidth="1"/>
    <col min="239" max="239" width="13" style="9" customWidth="1"/>
    <col min="240" max="240" width="13.88671875" style="9" customWidth="1"/>
    <col min="241" max="241" width="12.88671875" style="9" customWidth="1"/>
    <col min="242" max="242" width="13.5546875" style="9" customWidth="1"/>
    <col min="243" max="243" width="14" style="9" customWidth="1"/>
    <col min="244" max="244" width="12.109375" style="9" customWidth="1"/>
    <col min="245" max="245" width="9.6640625" style="9" customWidth="1"/>
    <col min="246" max="246" width="11.5546875" style="9" customWidth="1"/>
    <col min="247" max="247" width="11.44140625" style="9" customWidth="1"/>
    <col min="248" max="248" width="12.44140625" style="9" customWidth="1"/>
    <col min="249" max="249" width="9.6640625" style="9" customWidth="1"/>
    <col min="250" max="250" width="13.44140625" style="9" customWidth="1"/>
    <col min="251" max="251" width="12" style="9" customWidth="1"/>
    <col min="252" max="252" width="75.33203125" style="9" customWidth="1"/>
    <col min="253" max="488" width="9.109375" style="9"/>
    <col min="489" max="489" width="8.44140625" style="9" customWidth="1"/>
    <col min="490" max="490" width="31" style="9" customWidth="1"/>
    <col min="491" max="491" width="7.5546875" style="9" customWidth="1"/>
    <col min="492" max="492" width="11.88671875" style="9" customWidth="1"/>
    <col min="493" max="493" width="15" style="9" customWidth="1"/>
    <col min="494" max="494" width="14.6640625" style="9" customWidth="1"/>
    <col min="495" max="495" width="13" style="9" customWidth="1"/>
    <col min="496" max="496" width="13.88671875" style="9" customWidth="1"/>
    <col min="497" max="497" width="12.88671875" style="9" customWidth="1"/>
    <col min="498" max="498" width="13.5546875" style="9" customWidth="1"/>
    <col min="499" max="499" width="14" style="9" customWidth="1"/>
    <col min="500" max="500" width="12.109375" style="9" customWidth="1"/>
    <col min="501" max="501" width="9.6640625" style="9" customWidth="1"/>
    <col min="502" max="502" width="11.5546875" style="9" customWidth="1"/>
    <col min="503" max="503" width="11.44140625" style="9" customWidth="1"/>
    <col min="504" max="504" width="12.44140625" style="9" customWidth="1"/>
    <col min="505" max="505" width="9.6640625" style="9" customWidth="1"/>
    <col min="506" max="506" width="13.44140625" style="9" customWidth="1"/>
    <col min="507" max="507" width="12" style="9" customWidth="1"/>
    <col min="508" max="508" width="75.33203125" style="9" customWidth="1"/>
    <col min="509" max="744" width="9.109375" style="9"/>
    <col min="745" max="745" width="8.44140625" style="9" customWidth="1"/>
    <col min="746" max="746" width="31" style="9" customWidth="1"/>
    <col min="747" max="747" width="7.5546875" style="9" customWidth="1"/>
    <col min="748" max="748" width="11.88671875" style="9" customWidth="1"/>
    <col min="749" max="749" width="15" style="9" customWidth="1"/>
    <col min="750" max="750" width="14.6640625" style="9" customWidth="1"/>
    <col min="751" max="751" width="13" style="9" customWidth="1"/>
    <col min="752" max="752" width="13.88671875" style="9" customWidth="1"/>
    <col min="753" max="753" width="12.88671875" style="9" customWidth="1"/>
    <col min="754" max="754" width="13.5546875" style="9" customWidth="1"/>
    <col min="755" max="755" width="14" style="9" customWidth="1"/>
    <col min="756" max="756" width="12.109375" style="9" customWidth="1"/>
    <col min="757" max="757" width="9.6640625" style="9" customWidth="1"/>
    <col min="758" max="758" width="11.5546875" style="9" customWidth="1"/>
    <col min="759" max="759" width="11.44140625" style="9" customWidth="1"/>
    <col min="760" max="760" width="12.44140625" style="9" customWidth="1"/>
    <col min="761" max="761" width="9.6640625" style="9" customWidth="1"/>
    <col min="762" max="762" width="13.44140625" style="9" customWidth="1"/>
    <col min="763" max="763" width="12" style="9" customWidth="1"/>
    <col min="764" max="764" width="75.33203125" style="9" customWidth="1"/>
    <col min="765" max="1000" width="9.109375" style="9"/>
    <col min="1001" max="1001" width="8.44140625" style="9" customWidth="1"/>
    <col min="1002" max="1002" width="31" style="9" customWidth="1"/>
    <col min="1003" max="1003" width="7.5546875" style="9" customWidth="1"/>
    <col min="1004" max="1004" width="11.88671875" style="9" customWidth="1"/>
    <col min="1005" max="1005" width="15" style="9" customWidth="1"/>
    <col min="1006" max="1006" width="14.6640625" style="9" customWidth="1"/>
    <col min="1007" max="1007" width="13" style="9" customWidth="1"/>
    <col min="1008" max="1008" width="13.88671875" style="9" customWidth="1"/>
    <col min="1009" max="1009" width="12.88671875" style="9" customWidth="1"/>
    <col min="1010" max="1010" width="13.5546875" style="9" customWidth="1"/>
    <col min="1011" max="1011" width="14" style="9" customWidth="1"/>
    <col min="1012" max="1012" width="12.109375" style="9" customWidth="1"/>
    <col min="1013" max="1013" width="9.6640625" style="9" customWidth="1"/>
    <col min="1014" max="1014" width="11.5546875" style="9" customWidth="1"/>
    <col min="1015" max="1015" width="11.44140625" style="9" customWidth="1"/>
    <col min="1016" max="1016" width="12.44140625" style="9" customWidth="1"/>
    <col min="1017" max="1017" width="9.6640625" style="9" customWidth="1"/>
    <col min="1018" max="1018" width="13.44140625" style="9" customWidth="1"/>
    <col min="1019" max="1019" width="12" style="9" customWidth="1"/>
    <col min="1020" max="1020" width="75.33203125" style="9" customWidth="1"/>
    <col min="1021" max="1256" width="9.109375" style="9"/>
    <col min="1257" max="1257" width="8.44140625" style="9" customWidth="1"/>
    <col min="1258" max="1258" width="31" style="9" customWidth="1"/>
    <col min="1259" max="1259" width="7.5546875" style="9" customWidth="1"/>
    <col min="1260" max="1260" width="11.88671875" style="9" customWidth="1"/>
    <col min="1261" max="1261" width="15" style="9" customWidth="1"/>
    <col min="1262" max="1262" width="14.6640625" style="9" customWidth="1"/>
    <col min="1263" max="1263" width="13" style="9" customWidth="1"/>
    <col min="1264" max="1264" width="13.88671875" style="9" customWidth="1"/>
    <col min="1265" max="1265" width="12.88671875" style="9" customWidth="1"/>
    <col min="1266" max="1266" width="13.5546875" style="9" customWidth="1"/>
    <col min="1267" max="1267" width="14" style="9" customWidth="1"/>
    <col min="1268" max="1268" width="12.109375" style="9" customWidth="1"/>
    <col min="1269" max="1269" width="9.6640625" style="9" customWidth="1"/>
    <col min="1270" max="1270" width="11.5546875" style="9" customWidth="1"/>
    <col min="1271" max="1271" width="11.44140625" style="9" customWidth="1"/>
    <col min="1272" max="1272" width="12.44140625" style="9" customWidth="1"/>
    <col min="1273" max="1273" width="9.6640625" style="9" customWidth="1"/>
    <col min="1274" max="1274" width="13.44140625" style="9" customWidth="1"/>
    <col min="1275" max="1275" width="12" style="9" customWidth="1"/>
    <col min="1276" max="1276" width="75.33203125" style="9" customWidth="1"/>
    <col min="1277" max="1512" width="9.109375" style="9"/>
    <col min="1513" max="1513" width="8.44140625" style="9" customWidth="1"/>
    <col min="1514" max="1514" width="31" style="9" customWidth="1"/>
    <col min="1515" max="1515" width="7.5546875" style="9" customWidth="1"/>
    <col min="1516" max="1516" width="11.88671875" style="9" customWidth="1"/>
    <col min="1517" max="1517" width="15" style="9" customWidth="1"/>
    <col min="1518" max="1518" width="14.6640625" style="9" customWidth="1"/>
    <col min="1519" max="1519" width="13" style="9" customWidth="1"/>
    <col min="1520" max="1520" width="13.88671875" style="9" customWidth="1"/>
    <col min="1521" max="1521" width="12.88671875" style="9" customWidth="1"/>
    <col min="1522" max="1522" width="13.5546875" style="9" customWidth="1"/>
    <col min="1523" max="1523" width="14" style="9" customWidth="1"/>
    <col min="1524" max="1524" width="12.109375" style="9" customWidth="1"/>
    <col min="1525" max="1525" width="9.6640625" style="9" customWidth="1"/>
    <col min="1526" max="1526" width="11.5546875" style="9" customWidth="1"/>
    <col min="1527" max="1527" width="11.44140625" style="9" customWidth="1"/>
    <col min="1528" max="1528" width="12.44140625" style="9" customWidth="1"/>
    <col min="1529" max="1529" width="9.6640625" style="9" customWidth="1"/>
    <col min="1530" max="1530" width="13.44140625" style="9" customWidth="1"/>
    <col min="1531" max="1531" width="12" style="9" customWidth="1"/>
    <col min="1532" max="1532" width="75.33203125" style="9" customWidth="1"/>
    <col min="1533" max="1768" width="9.109375" style="9"/>
    <col min="1769" max="1769" width="8.44140625" style="9" customWidth="1"/>
    <col min="1770" max="1770" width="31" style="9" customWidth="1"/>
    <col min="1771" max="1771" width="7.5546875" style="9" customWidth="1"/>
    <col min="1772" max="1772" width="11.88671875" style="9" customWidth="1"/>
    <col min="1773" max="1773" width="15" style="9" customWidth="1"/>
    <col min="1774" max="1774" width="14.6640625" style="9" customWidth="1"/>
    <col min="1775" max="1775" width="13" style="9" customWidth="1"/>
    <col min="1776" max="1776" width="13.88671875" style="9" customWidth="1"/>
    <col min="1777" max="1777" width="12.88671875" style="9" customWidth="1"/>
    <col min="1778" max="1778" width="13.5546875" style="9" customWidth="1"/>
    <col min="1779" max="1779" width="14" style="9" customWidth="1"/>
    <col min="1780" max="1780" width="12.109375" style="9" customWidth="1"/>
    <col min="1781" max="1781" width="9.6640625" style="9" customWidth="1"/>
    <col min="1782" max="1782" width="11.5546875" style="9" customWidth="1"/>
    <col min="1783" max="1783" width="11.44140625" style="9" customWidth="1"/>
    <col min="1784" max="1784" width="12.44140625" style="9" customWidth="1"/>
    <col min="1785" max="1785" width="9.6640625" style="9" customWidth="1"/>
    <col min="1786" max="1786" width="13.44140625" style="9" customWidth="1"/>
    <col min="1787" max="1787" width="12" style="9" customWidth="1"/>
    <col min="1788" max="1788" width="75.33203125" style="9" customWidth="1"/>
    <col min="1789" max="2024" width="9.109375" style="9"/>
    <col min="2025" max="2025" width="8.44140625" style="9" customWidth="1"/>
    <col min="2026" max="2026" width="31" style="9" customWidth="1"/>
    <col min="2027" max="2027" width="7.5546875" style="9" customWidth="1"/>
    <col min="2028" max="2028" width="11.88671875" style="9" customWidth="1"/>
    <col min="2029" max="2029" width="15" style="9" customWidth="1"/>
    <col min="2030" max="2030" width="14.6640625" style="9" customWidth="1"/>
    <col min="2031" max="2031" width="13" style="9" customWidth="1"/>
    <col min="2032" max="2032" width="13.88671875" style="9" customWidth="1"/>
    <col min="2033" max="2033" width="12.88671875" style="9" customWidth="1"/>
    <col min="2034" max="2034" width="13.5546875" style="9" customWidth="1"/>
    <col min="2035" max="2035" width="14" style="9" customWidth="1"/>
    <col min="2036" max="2036" width="12.109375" style="9" customWidth="1"/>
    <col min="2037" max="2037" width="9.6640625" style="9" customWidth="1"/>
    <col min="2038" max="2038" width="11.5546875" style="9" customWidth="1"/>
    <col min="2039" max="2039" width="11.44140625" style="9" customWidth="1"/>
    <col min="2040" max="2040" width="12.44140625" style="9" customWidth="1"/>
    <col min="2041" max="2041" width="9.6640625" style="9" customWidth="1"/>
    <col min="2042" max="2042" width="13.44140625" style="9" customWidth="1"/>
    <col min="2043" max="2043" width="12" style="9" customWidth="1"/>
    <col min="2044" max="2044" width="75.33203125" style="9" customWidth="1"/>
    <col min="2045" max="2280" width="9.109375" style="9"/>
    <col min="2281" max="2281" width="8.44140625" style="9" customWidth="1"/>
    <col min="2282" max="2282" width="31" style="9" customWidth="1"/>
    <col min="2283" max="2283" width="7.5546875" style="9" customWidth="1"/>
    <col min="2284" max="2284" width="11.88671875" style="9" customWidth="1"/>
    <col min="2285" max="2285" width="15" style="9" customWidth="1"/>
    <col min="2286" max="2286" width="14.6640625" style="9" customWidth="1"/>
    <col min="2287" max="2287" width="13" style="9" customWidth="1"/>
    <col min="2288" max="2288" width="13.88671875" style="9" customWidth="1"/>
    <col min="2289" max="2289" width="12.88671875" style="9" customWidth="1"/>
    <col min="2290" max="2290" width="13.5546875" style="9" customWidth="1"/>
    <col min="2291" max="2291" width="14" style="9" customWidth="1"/>
    <col min="2292" max="2292" width="12.109375" style="9" customWidth="1"/>
    <col min="2293" max="2293" width="9.6640625" style="9" customWidth="1"/>
    <col min="2294" max="2294" width="11.5546875" style="9" customWidth="1"/>
    <col min="2295" max="2295" width="11.44140625" style="9" customWidth="1"/>
    <col min="2296" max="2296" width="12.44140625" style="9" customWidth="1"/>
    <col min="2297" max="2297" width="9.6640625" style="9" customWidth="1"/>
    <col min="2298" max="2298" width="13.44140625" style="9" customWidth="1"/>
    <col min="2299" max="2299" width="12" style="9" customWidth="1"/>
    <col min="2300" max="2300" width="75.33203125" style="9" customWidth="1"/>
    <col min="2301" max="2536" width="9.109375" style="9"/>
    <col min="2537" max="2537" width="8.44140625" style="9" customWidth="1"/>
    <col min="2538" max="2538" width="31" style="9" customWidth="1"/>
    <col min="2539" max="2539" width="7.5546875" style="9" customWidth="1"/>
    <col min="2540" max="2540" width="11.88671875" style="9" customWidth="1"/>
    <col min="2541" max="2541" width="15" style="9" customWidth="1"/>
    <col min="2542" max="2542" width="14.6640625" style="9" customWidth="1"/>
    <col min="2543" max="2543" width="13" style="9" customWidth="1"/>
    <col min="2544" max="2544" width="13.88671875" style="9" customWidth="1"/>
    <col min="2545" max="2545" width="12.88671875" style="9" customWidth="1"/>
    <col min="2546" max="2546" width="13.5546875" style="9" customWidth="1"/>
    <col min="2547" max="2547" width="14" style="9" customWidth="1"/>
    <col min="2548" max="2548" width="12.109375" style="9" customWidth="1"/>
    <col min="2549" max="2549" width="9.6640625" style="9" customWidth="1"/>
    <col min="2550" max="2550" width="11.5546875" style="9" customWidth="1"/>
    <col min="2551" max="2551" width="11.44140625" style="9" customWidth="1"/>
    <col min="2552" max="2552" width="12.44140625" style="9" customWidth="1"/>
    <col min="2553" max="2553" width="9.6640625" style="9" customWidth="1"/>
    <col min="2554" max="2554" width="13.44140625" style="9" customWidth="1"/>
    <col min="2555" max="2555" width="12" style="9" customWidth="1"/>
    <col min="2556" max="2556" width="75.33203125" style="9" customWidth="1"/>
    <col min="2557" max="2792" width="9.109375" style="9"/>
    <col min="2793" max="2793" width="8.44140625" style="9" customWidth="1"/>
    <col min="2794" max="2794" width="31" style="9" customWidth="1"/>
    <col min="2795" max="2795" width="7.5546875" style="9" customWidth="1"/>
    <col min="2796" max="2796" width="11.88671875" style="9" customWidth="1"/>
    <col min="2797" max="2797" width="15" style="9" customWidth="1"/>
    <col min="2798" max="2798" width="14.6640625" style="9" customWidth="1"/>
    <col min="2799" max="2799" width="13" style="9" customWidth="1"/>
    <col min="2800" max="2800" width="13.88671875" style="9" customWidth="1"/>
    <col min="2801" max="2801" width="12.88671875" style="9" customWidth="1"/>
    <col min="2802" max="2802" width="13.5546875" style="9" customWidth="1"/>
    <col min="2803" max="2803" width="14" style="9" customWidth="1"/>
    <col min="2804" max="2804" width="12.109375" style="9" customWidth="1"/>
    <col min="2805" max="2805" width="9.6640625" style="9" customWidth="1"/>
    <col min="2806" max="2806" width="11.5546875" style="9" customWidth="1"/>
    <col min="2807" max="2807" width="11.44140625" style="9" customWidth="1"/>
    <col min="2808" max="2808" width="12.44140625" style="9" customWidth="1"/>
    <col min="2809" max="2809" width="9.6640625" style="9" customWidth="1"/>
    <col min="2810" max="2810" width="13.44140625" style="9" customWidth="1"/>
    <col min="2811" max="2811" width="12" style="9" customWidth="1"/>
    <col min="2812" max="2812" width="75.33203125" style="9" customWidth="1"/>
    <col min="2813" max="3048" width="9.109375" style="9"/>
    <col min="3049" max="3049" width="8.44140625" style="9" customWidth="1"/>
    <col min="3050" max="3050" width="31" style="9" customWidth="1"/>
    <col min="3051" max="3051" width="7.5546875" style="9" customWidth="1"/>
    <col min="3052" max="3052" width="11.88671875" style="9" customWidth="1"/>
    <col min="3053" max="3053" width="15" style="9" customWidth="1"/>
    <col min="3054" max="3054" width="14.6640625" style="9" customWidth="1"/>
    <col min="3055" max="3055" width="13" style="9" customWidth="1"/>
    <col min="3056" max="3056" width="13.88671875" style="9" customWidth="1"/>
    <col min="3057" max="3057" width="12.88671875" style="9" customWidth="1"/>
    <col min="3058" max="3058" width="13.5546875" style="9" customWidth="1"/>
    <col min="3059" max="3059" width="14" style="9" customWidth="1"/>
    <col min="3060" max="3060" width="12.109375" style="9" customWidth="1"/>
    <col min="3061" max="3061" width="9.6640625" style="9" customWidth="1"/>
    <col min="3062" max="3062" width="11.5546875" style="9" customWidth="1"/>
    <col min="3063" max="3063" width="11.44140625" style="9" customWidth="1"/>
    <col min="3064" max="3064" width="12.44140625" style="9" customWidth="1"/>
    <col min="3065" max="3065" width="9.6640625" style="9" customWidth="1"/>
    <col min="3066" max="3066" width="13.44140625" style="9" customWidth="1"/>
    <col min="3067" max="3067" width="12" style="9" customWidth="1"/>
    <col min="3068" max="3068" width="75.33203125" style="9" customWidth="1"/>
    <col min="3069" max="3304" width="9.109375" style="9"/>
    <col min="3305" max="3305" width="8.44140625" style="9" customWidth="1"/>
    <col min="3306" max="3306" width="31" style="9" customWidth="1"/>
    <col min="3307" max="3307" width="7.5546875" style="9" customWidth="1"/>
    <col min="3308" max="3308" width="11.88671875" style="9" customWidth="1"/>
    <col min="3309" max="3309" width="15" style="9" customWidth="1"/>
    <col min="3310" max="3310" width="14.6640625" style="9" customWidth="1"/>
    <col min="3311" max="3311" width="13" style="9" customWidth="1"/>
    <col min="3312" max="3312" width="13.88671875" style="9" customWidth="1"/>
    <col min="3313" max="3313" width="12.88671875" style="9" customWidth="1"/>
    <col min="3314" max="3314" width="13.5546875" style="9" customWidth="1"/>
    <col min="3315" max="3315" width="14" style="9" customWidth="1"/>
    <col min="3316" max="3316" width="12.109375" style="9" customWidth="1"/>
    <col min="3317" max="3317" width="9.6640625" style="9" customWidth="1"/>
    <col min="3318" max="3318" width="11.5546875" style="9" customWidth="1"/>
    <col min="3319" max="3319" width="11.44140625" style="9" customWidth="1"/>
    <col min="3320" max="3320" width="12.44140625" style="9" customWidth="1"/>
    <col min="3321" max="3321" width="9.6640625" style="9" customWidth="1"/>
    <col min="3322" max="3322" width="13.44140625" style="9" customWidth="1"/>
    <col min="3323" max="3323" width="12" style="9" customWidth="1"/>
    <col min="3324" max="3324" width="75.33203125" style="9" customWidth="1"/>
    <col min="3325" max="3560" width="9.109375" style="9"/>
    <col min="3561" max="3561" width="8.44140625" style="9" customWidth="1"/>
    <col min="3562" max="3562" width="31" style="9" customWidth="1"/>
    <col min="3563" max="3563" width="7.5546875" style="9" customWidth="1"/>
    <col min="3564" max="3564" width="11.88671875" style="9" customWidth="1"/>
    <col min="3565" max="3565" width="15" style="9" customWidth="1"/>
    <col min="3566" max="3566" width="14.6640625" style="9" customWidth="1"/>
    <col min="3567" max="3567" width="13" style="9" customWidth="1"/>
    <col min="3568" max="3568" width="13.88671875" style="9" customWidth="1"/>
    <col min="3569" max="3569" width="12.88671875" style="9" customWidth="1"/>
    <col min="3570" max="3570" width="13.5546875" style="9" customWidth="1"/>
    <col min="3571" max="3571" width="14" style="9" customWidth="1"/>
    <col min="3572" max="3572" width="12.109375" style="9" customWidth="1"/>
    <col min="3573" max="3573" width="9.6640625" style="9" customWidth="1"/>
    <col min="3574" max="3574" width="11.5546875" style="9" customWidth="1"/>
    <col min="3575" max="3575" width="11.44140625" style="9" customWidth="1"/>
    <col min="3576" max="3576" width="12.44140625" style="9" customWidth="1"/>
    <col min="3577" max="3577" width="9.6640625" style="9" customWidth="1"/>
    <col min="3578" max="3578" width="13.44140625" style="9" customWidth="1"/>
    <col min="3579" max="3579" width="12" style="9" customWidth="1"/>
    <col min="3580" max="3580" width="75.33203125" style="9" customWidth="1"/>
    <col min="3581" max="3816" width="9.109375" style="9"/>
    <col min="3817" max="3817" width="8.44140625" style="9" customWidth="1"/>
    <col min="3818" max="3818" width="31" style="9" customWidth="1"/>
    <col min="3819" max="3819" width="7.5546875" style="9" customWidth="1"/>
    <col min="3820" max="3820" width="11.88671875" style="9" customWidth="1"/>
    <col min="3821" max="3821" width="15" style="9" customWidth="1"/>
    <col min="3822" max="3822" width="14.6640625" style="9" customWidth="1"/>
    <col min="3823" max="3823" width="13" style="9" customWidth="1"/>
    <col min="3824" max="3824" width="13.88671875" style="9" customWidth="1"/>
    <col min="3825" max="3825" width="12.88671875" style="9" customWidth="1"/>
    <col min="3826" max="3826" width="13.5546875" style="9" customWidth="1"/>
    <col min="3827" max="3827" width="14" style="9" customWidth="1"/>
    <col min="3828" max="3828" width="12.109375" style="9" customWidth="1"/>
    <col min="3829" max="3829" width="9.6640625" style="9" customWidth="1"/>
    <col min="3830" max="3830" width="11.5546875" style="9" customWidth="1"/>
    <col min="3831" max="3831" width="11.44140625" style="9" customWidth="1"/>
    <col min="3832" max="3832" width="12.44140625" style="9" customWidth="1"/>
    <col min="3833" max="3833" width="9.6640625" style="9" customWidth="1"/>
    <col min="3834" max="3834" width="13.44140625" style="9" customWidth="1"/>
    <col min="3835" max="3835" width="12" style="9" customWidth="1"/>
    <col min="3836" max="3836" width="75.33203125" style="9" customWidth="1"/>
    <col min="3837" max="4072" width="9.109375" style="9"/>
    <col min="4073" max="4073" width="8.44140625" style="9" customWidth="1"/>
    <col min="4074" max="4074" width="31" style="9" customWidth="1"/>
    <col min="4075" max="4075" width="7.5546875" style="9" customWidth="1"/>
    <col min="4076" max="4076" width="11.88671875" style="9" customWidth="1"/>
    <col min="4077" max="4077" width="15" style="9" customWidth="1"/>
    <col min="4078" max="4078" width="14.6640625" style="9" customWidth="1"/>
    <col min="4079" max="4079" width="13" style="9" customWidth="1"/>
    <col min="4080" max="4080" width="13.88671875" style="9" customWidth="1"/>
    <col min="4081" max="4081" width="12.88671875" style="9" customWidth="1"/>
    <col min="4082" max="4082" width="13.5546875" style="9" customWidth="1"/>
    <col min="4083" max="4083" width="14" style="9" customWidth="1"/>
    <col min="4084" max="4084" width="12.109375" style="9" customWidth="1"/>
    <col min="4085" max="4085" width="9.6640625" style="9" customWidth="1"/>
    <col min="4086" max="4086" width="11.5546875" style="9" customWidth="1"/>
    <col min="4087" max="4087" width="11.44140625" style="9" customWidth="1"/>
    <col min="4088" max="4088" width="12.44140625" style="9" customWidth="1"/>
    <col min="4089" max="4089" width="9.6640625" style="9" customWidth="1"/>
    <col min="4090" max="4090" width="13.44140625" style="9" customWidth="1"/>
    <col min="4091" max="4091" width="12" style="9" customWidth="1"/>
    <col min="4092" max="4092" width="75.33203125" style="9" customWidth="1"/>
    <col min="4093" max="4328" width="9.109375" style="9"/>
    <col min="4329" max="4329" width="8.44140625" style="9" customWidth="1"/>
    <col min="4330" max="4330" width="31" style="9" customWidth="1"/>
    <col min="4331" max="4331" width="7.5546875" style="9" customWidth="1"/>
    <col min="4332" max="4332" width="11.88671875" style="9" customWidth="1"/>
    <col min="4333" max="4333" width="15" style="9" customWidth="1"/>
    <col min="4334" max="4334" width="14.6640625" style="9" customWidth="1"/>
    <col min="4335" max="4335" width="13" style="9" customWidth="1"/>
    <col min="4336" max="4336" width="13.88671875" style="9" customWidth="1"/>
    <col min="4337" max="4337" width="12.88671875" style="9" customWidth="1"/>
    <col min="4338" max="4338" width="13.5546875" style="9" customWidth="1"/>
    <col min="4339" max="4339" width="14" style="9" customWidth="1"/>
    <col min="4340" max="4340" width="12.109375" style="9" customWidth="1"/>
    <col min="4341" max="4341" width="9.6640625" style="9" customWidth="1"/>
    <col min="4342" max="4342" width="11.5546875" style="9" customWidth="1"/>
    <col min="4343" max="4343" width="11.44140625" style="9" customWidth="1"/>
    <col min="4344" max="4344" width="12.44140625" style="9" customWidth="1"/>
    <col min="4345" max="4345" width="9.6640625" style="9" customWidth="1"/>
    <col min="4346" max="4346" width="13.44140625" style="9" customWidth="1"/>
    <col min="4347" max="4347" width="12" style="9" customWidth="1"/>
    <col min="4348" max="4348" width="75.33203125" style="9" customWidth="1"/>
    <col min="4349" max="4584" width="9.109375" style="9"/>
    <col min="4585" max="4585" width="8.44140625" style="9" customWidth="1"/>
    <col min="4586" max="4586" width="31" style="9" customWidth="1"/>
    <col min="4587" max="4587" width="7.5546875" style="9" customWidth="1"/>
    <col min="4588" max="4588" width="11.88671875" style="9" customWidth="1"/>
    <col min="4589" max="4589" width="15" style="9" customWidth="1"/>
    <col min="4590" max="4590" width="14.6640625" style="9" customWidth="1"/>
    <col min="4591" max="4591" width="13" style="9" customWidth="1"/>
    <col min="4592" max="4592" width="13.88671875" style="9" customWidth="1"/>
    <col min="4593" max="4593" width="12.88671875" style="9" customWidth="1"/>
    <col min="4594" max="4594" width="13.5546875" style="9" customWidth="1"/>
    <col min="4595" max="4595" width="14" style="9" customWidth="1"/>
    <col min="4596" max="4596" width="12.109375" style="9" customWidth="1"/>
    <col min="4597" max="4597" width="9.6640625" style="9" customWidth="1"/>
    <col min="4598" max="4598" width="11.5546875" style="9" customWidth="1"/>
    <col min="4599" max="4599" width="11.44140625" style="9" customWidth="1"/>
    <col min="4600" max="4600" width="12.44140625" style="9" customWidth="1"/>
    <col min="4601" max="4601" width="9.6640625" style="9" customWidth="1"/>
    <col min="4602" max="4602" width="13.44140625" style="9" customWidth="1"/>
    <col min="4603" max="4603" width="12" style="9" customWidth="1"/>
    <col min="4604" max="4604" width="75.33203125" style="9" customWidth="1"/>
    <col min="4605" max="4840" width="9.109375" style="9"/>
    <col min="4841" max="4841" width="8.44140625" style="9" customWidth="1"/>
    <col min="4842" max="4842" width="31" style="9" customWidth="1"/>
    <col min="4843" max="4843" width="7.5546875" style="9" customWidth="1"/>
    <col min="4844" max="4844" width="11.88671875" style="9" customWidth="1"/>
    <col min="4845" max="4845" width="15" style="9" customWidth="1"/>
    <col min="4846" max="4846" width="14.6640625" style="9" customWidth="1"/>
    <col min="4847" max="4847" width="13" style="9" customWidth="1"/>
    <col min="4848" max="4848" width="13.88671875" style="9" customWidth="1"/>
    <col min="4849" max="4849" width="12.88671875" style="9" customWidth="1"/>
    <col min="4850" max="4850" width="13.5546875" style="9" customWidth="1"/>
    <col min="4851" max="4851" width="14" style="9" customWidth="1"/>
    <col min="4852" max="4852" width="12.109375" style="9" customWidth="1"/>
    <col min="4853" max="4853" width="9.6640625" style="9" customWidth="1"/>
    <col min="4854" max="4854" width="11.5546875" style="9" customWidth="1"/>
    <col min="4855" max="4855" width="11.44140625" style="9" customWidth="1"/>
    <col min="4856" max="4856" width="12.44140625" style="9" customWidth="1"/>
    <col min="4857" max="4857" width="9.6640625" style="9" customWidth="1"/>
    <col min="4858" max="4858" width="13.44140625" style="9" customWidth="1"/>
    <col min="4859" max="4859" width="12" style="9" customWidth="1"/>
    <col min="4860" max="4860" width="75.33203125" style="9" customWidth="1"/>
    <col min="4861" max="5096" width="9.109375" style="9"/>
    <col min="5097" max="5097" width="8.44140625" style="9" customWidth="1"/>
    <col min="5098" max="5098" width="31" style="9" customWidth="1"/>
    <col min="5099" max="5099" width="7.5546875" style="9" customWidth="1"/>
    <col min="5100" max="5100" width="11.88671875" style="9" customWidth="1"/>
    <col min="5101" max="5101" width="15" style="9" customWidth="1"/>
    <col min="5102" max="5102" width="14.6640625" style="9" customWidth="1"/>
    <col min="5103" max="5103" width="13" style="9" customWidth="1"/>
    <col min="5104" max="5104" width="13.88671875" style="9" customWidth="1"/>
    <col min="5105" max="5105" width="12.88671875" style="9" customWidth="1"/>
    <col min="5106" max="5106" width="13.5546875" style="9" customWidth="1"/>
    <col min="5107" max="5107" width="14" style="9" customWidth="1"/>
    <col min="5108" max="5108" width="12.109375" style="9" customWidth="1"/>
    <col min="5109" max="5109" width="9.6640625" style="9" customWidth="1"/>
    <col min="5110" max="5110" width="11.5546875" style="9" customWidth="1"/>
    <col min="5111" max="5111" width="11.44140625" style="9" customWidth="1"/>
    <col min="5112" max="5112" width="12.44140625" style="9" customWidth="1"/>
    <col min="5113" max="5113" width="9.6640625" style="9" customWidth="1"/>
    <col min="5114" max="5114" width="13.44140625" style="9" customWidth="1"/>
    <col min="5115" max="5115" width="12" style="9" customWidth="1"/>
    <col min="5116" max="5116" width="75.33203125" style="9" customWidth="1"/>
    <col min="5117" max="5352" width="9.109375" style="9"/>
    <col min="5353" max="5353" width="8.44140625" style="9" customWidth="1"/>
    <col min="5354" max="5354" width="31" style="9" customWidth="1"/>
    <col min="5355" max="5355" width="7.5546875" style="9" customWidth="1"/>
    <col min="5356" max="5356" width="11.88671875" style="9" customWidth="1"/>
    <col min="5357" max="5357" width="15" style="9" customWidth="1"/>
    <col min="5358" max="5358" width="14.6640625" style="9" customWidth="1"/>
    <col min="5359" max="5359" width="13" style="9" customWidth="1"/>
    <col min="5360" max="5360" width="13.88671875" style="9" customWidth="1"/>
    <col min="5361" max="5361" width="12.88671875" style="9" customWidth="1"/>
    <col min="5362" max="5362" width="13.5546875" style="9" customWidth="1"/>
    <col min="5363" max="5363" width="14" style="9" customWidth="1"/>
    <col min="5364" max="5364" width="12.109375" style="9" customWidth="1"/>
    <col min="5365" max="5365" width="9.6640625" style="9" customWidth="1"/>
    <col min="5366" max="5366" width="11.5546875" style="9" customWidth="1"/>
    <col min="5367" max="5367" width="11.44140625" style="9" customWidth="1"/>
    <col min="5368" max="5368" width="12.44140625" style="9" customWidth="1"/>
    <col min="5369" max="5369" width="9.6640625" style="9" customWidth="1"/>
    <col min="5370" max="5370" width="13.44140625" style="9" customWidth="1"/>
    <col min="5371" max="5371" width="12" style="9" customWidth="1"/>
    <col min="5372" max="5372" width="75.33203125" style="9" customWidth="1"/>
    <col min="5373" max="5608" width="9.109375" style="9"/>
    <col min="5609" max="5609" width="8.44140625" style="9" customWidth="1"/>
    <col min="5610" max="5610" width="31" style="9" customWidth="1"/>
    <col min="5611" max="5611" width="7.5546875" style="9" customWidth="1"/>
    <col min="5612" max="5612" width="11.88671875" style="9" customWidth="1"/>
    <col min="5613" max="5613" width="15" style="9" customWidth="1"/>
    <col min="5614" max="5614" width="14.6640625" style="9" customWidth="1"/>
    <col min="5615" max="5615" width="13" style="9" customWidth="1"/>
    <col min="5616" max="5616" width="13.88671875" style="9" customWidth="1"/>
    <col min="5617" max="5617" width="12.88671875" style="9" customWidth="1"/>
    <col min="5618" max="5618" width="13.5546875" style="9" customWidth="1"/>
    <col min="5619" max="5619" width="14" style="9" customWidth="1"/>
    <col min="5620" max="5620" width="12.109375" style="9" customWidth="1"/>
    <col min="5621" max="5621" width="9.6640625" style="9" customWidth="1"/>
    <col min="5622" max="5622" width="11.5546875" style="9" customWidth="1"/>
    <col min="5623" max="5623" width="11.44140625" style="9" customWidth="1"/>
    <col min="5624" max="5624" width="12.44140625" style="9" customWidth="1"/>
    <col min="5625" max="5625" width="9.6640625" style="9" customWidth="1"/>
    <col min="5626" max="5626" width="13.44140625" style="9" customWidth="1"/>
    <col min="5627" max="5627" width="12" style="9" customWidth="1"/>
    <col min="5628" max="5628" width="75.33203125" style="9" customWidth="1"/>
    <col min="5629" max="5864" width="9.109375" style="9"/>
    <col min="5865" max="5865" width="8.44140625" style="9" customWidth="1"/>
    <col min="5866" max="5866" width="31" style="9" customWidth="1"/>
    <col min="5867" max="5867" width="7.5546875" style="9" customWidth="1"/>
    <col min="5868" max="5868" width="11.88671875" style="9" customWidth="1"/>
    <col min="5869" max="5869" width="15" style="9" customWidth="1"/>
    <col min="5870" max="5870" width="14.6640625" style="9" customWidth="1"/>
    <col min="5871" max="5871" width="13" style="9" customWidth="1"/>
    <col min="5872" max="5872" width="13.88671875" style="9" customWidth="1"/>
    <col min="5873" max="5873" width="12.88671875" style="9" customWidth="1"/>
    <col min="5874" max="5874" width="13.5546875" style="9" customWidth="1"/>
    <col min="5875" max="5875" width="14" style="9" customWidth="1"/>
    <col min="5876" max="5876" width="12.109375" style="9" customWidth="1"/>
    <col min="5877" max="5877" width="9.6640625" style="9" customWidth="1"/>
    <col min="5878" max="5878" width="11.5546875" style="9" customWidth="1"/>
    <col min="5879" max="5879" width="11.44140625" style="9" customWidth="1"/>
    <col min="5880" max="5880" width="12.44140625" style="9" customWidth="1"/>
    <col min="5881" max="5881" width="9.6640625" style="9" customWidth="1"/>
    <col min="5882" max="5882" width="13.44140625" style="9" customWidth="1"/>
    <col min="5883" max="5883" width="12" style="9" customWidth="1"/>
    <col min="5884" max="5884" width="75.33203125" style="9" customWidth="1"/>
    <col min="5885" max="6120" width="9.109375" style="9"/>
    <col min="6121" max="6121" width="8.44140625" style="9" customWidth="1"/>
    <col min="6122" max="6122" width="31" style="9" customWidth="1"/>
    <col min="6123" max="6123" width="7.5546875" style="9" customWidth="1"/>
    <col min="6124" max="6124" width="11.88671875" style="9" customWidth="1"/>
    <col min="6125" max="6125" width="15" style="9" customWidth="1"/>
    <col min="6126" max="6126" width="14.6640625" style="9" customWidth="1"/>
    <col min="6127" max="6127" width="13" style="9" customWidth="1"/>
    <col min="6128" max="6128" width="13.88671875" style="9" customWidth="1"/>
    <col min="6129" max="6129" width="12.88671875" style="9" customWidth="1"/>
    <col min="6130" max="6130" width="13.5546875" style="9" customWidth="1"/>
    <col min="6131" max="6131" width="14" style="9" customWidth="1"/>
    <col min="6132" max="6132" width="12.109375" style="9" customWidth="1"/>
    <col min="6133" max="6133" width="9.6640625" style="9" customWidth="1"/>
    <col min="6134" max="6134" width="11.5546875" style="9" customWidth="1"/>
    <col min="6135" max="6135" width="11.44140625" style="9" customWidth="1"/>
    <col min="6136" max="6136" width="12.44140625" style="9" customWidth="1"/>
    <col min="6137" max="6137" width="9.6640625" style="9" customWidth="1"/>
    <col min="6138" max="6138" width="13.44140625" style="9" customWidth="1"/>
    <col min="6139" max="6139" width="12" style="9" customWidth="1"/>
    <col min="6140" max="6140" width="75.33203125" style="9" customWidth="1"/>
    <col min="6141" max="6376" width="9.109375" style="9"/>
    <col min="6377" max="6377" width="8.44140625" style="9" customWidth="1"/>
    <col min="6378" max="6378" width="31" style="9" customWidth="1"/>
    <col min="6379" max="6379" width="7.5546875" style="9" customWidth="1"/>
    <col min="6380" max="6380" width="11.88671875" style="9" customWidth="1"/>
    <col min="6381" max="6381" width="15" style="9" customWidth="1"/>
    <col min="6382" max="6382" width="14.6640625" style="9" customWidth="1"/>
    <col min="6383" max="6383" width="13" style="9" customWidth="1"/>
    <col min="6384" max="6384" width="13.88671875" style="9" customWidth="1"/>
    <col min="6385" max="6385" width="12.88671875" style="9" customWidth="1"/>
    <col min="6386" max="6386" width="13.5546875" style="9" customWidth="1"/>
    <col min="6387" max="6387" width="14" style="9" customWidth="1"/>
    <col min="6388" max="6388" width="12.109375" style="9" customWidth="1"/>
    <col min="6389" max="6389" width="9.6640625" style="9" customWidth="1"/>
    <col min="6390" max="6390" width="11.5546875" style="9" customWidth="1"/>
    <col min="6391" max="6391" width="11.44140625" style="9" customWidth="1"/>
    <col min="6392" max="6392" width="12.44140625" style="9" customWidth="1"/>
    <col min="6393" max="6393" width="9.6640625" style="9" customWidth="1"/>
    <col min="6394" max="6394" width="13.44140625" style="9" customWidth="1"/>
    <col min="6395" max="6395" width="12" style="9" customWidth="1"/>
    <col min="6396" max="6396" width="75.33203125" style="9" customWidth="1"/>
    <col min="6397" max="6632" width="9.109375" style="9"/>
    <col min="6633" max="6633" width="8.44140625" style="9" customWidth="1"/>
    <col min="6634" max="6634" width="31" style="9" customWidth="1"/>
    <col min="6635" max="6635" width="7.5546875" style="9" customWidth="1"/>
    <col min="6636" max="6636" width="11.88671875" style="9" customWidth="1"/>
    <col min="6637" max="6637" width="15" style="9" customWidth="1"/>
    <col min="6638" max="6638" width="14.6640625" style="9" customWidth="1"/>
    <col min="6639" max="6639" width="13" style="9" customWidth="1"/>
    <col min="6640" max="6640" width="13.88671875" style="9" customWidth="1"/>
    <col min="6641" max="6641" width="12.88671875" style="9" customWidth="1"/>
    <col min="6642" max="6642" width="13.5546875" style="9" customWidth="1"/>
    <col min="6643" max="6643" width="14" style="9" customWidth="1"/>
    <col min="6644" max="6644" width="12.109375" style="9" customWidth="1"/>
    <col min="6645" max="6645" width="9.6640625" style="9" customWidth="1"/>
    <col min="6646" max="6646" width="11.5546875" style="9" customWidth="1"/>
    <col min="6647" max="6647" width="11.44140625" style="9" customWidth="1"/>
    <col min="6648" max="6648" width="12.44140625" style="9" customWidth="1"/>
    <col min="6649" max="6649" width="9.6640625" style="9" customWidth="1"/>
    <col min="6650" max="6650" width="13.44140625" style="9" customWidth="1"/>
    <col min="6651" max="6651" width="12" style="9" customWidth="1"/>
    <col min="6652" max="6652" width="75.33203125" style="9" customWidth="1"/>
    <col min="6653" max="6888" width="9.109375" style="9"/>
    <col min="6889" max="6889" width="8.44140625" style="9" customWidth="1"/>
    <col min="6890" max="6890" width="31" style="9" customWidth="1"/>
    <col min="6891" max="6891" width="7.5546875" style="9" customWidth="1"/>
    <col min="6892" max="6892" width="11.88671875" style="9" customWidth="1"/>
    <col min="6893" max="6893" width="15" style="9" customWidth="1"/>
    <col min="6894" max="6894" width="14.6640625" style="9" customWidth="1"/>
    <col min="6895" max="6895" width="13" style="9" customWidth="1"/>
    <col min="6896" max="6896" width="13.88671875" style="9" customWidth="1"/>
    <col min="6897" max="6897" width="12.88671875" style="9" customWidth="1"/>
    <col min="6898" max="6898" width="13.5546875" style="9" customWidth="1"/>
    <col min="6899" max="6899" width="14" style="9" customWidth="1"/>
    <col min="6900" max="6900" width="12.109375" style="9" customWidth="1"/>
    <col min="6901" max="6901" width="9.6640625" style="9" customWidth="1"/>
    <col min="6902" max="6902" width="11.5546875" style="9" customWidth="1"/>
    <col min="6903" max="6903" width="11.44140625" style="9" customWidth="1"/>
    <col min="6904" max="6904" width="12.44140625" style="9" customWidth="1"/>
    <col min="6905" max="6905" width="9.6640625" style="9" customWidth="1"/>
    <col min="6906" max="6906" width="13.44140625" style="9" customWidth="1"/>
    <col min="6907" max="6907" width="12" style="9" customWidth="1"/>
    <col min="6908" max="6908" width="75.33203125" style="9" customWidth="1"/>
    <col min="6909" max="7144" width="9.109375" style="9"/>
    <col min="7145" max="7145" width="8.44140625" style="9" customWidth="1"/>
    <col min="7146" max="7146" width="31" style="9" customWidth="1"/>
    <col min="7147" max="7147" width="7.5546875" style="9" customWidth="1"/>
    <col min="7148" max="7148" width="11.88671875" style="9" customWidth="1"/>
    <col min="7149" max="7149" width="15" style="9" customWidth="1"/>
    <col min="7150" max="7150" width="14.6640625" style="9" customWidth="1"/>
    <col min="7151" max="7151" width="13" style="9" customWidth="1"/>
    <col min="7152" max="7152" width="13.88671875" style="9" customWidth="1"/>
    <col min="7153" max="7153" width="12.88671875" style="9" customWidth="1"/>
    <col min="7154" max="7154" width="13.5546875" style="9" customWidth="1"/>
    <col min="7155" max="7155" width="14" style="9" customWidth="1"/>
    <col min="7156" max="7156" width="12.109375" style="9" customWidth="1"/>
    <col min="7157" max="7157" width="9.6640625" style="9" customWidth="1"/>
    <col min="7158" max="7158" width="11.5546875" style="9" customWidth="1"/>
    <col min="7159" max="7159" width="11.44140625" style="9" customWidth="1"/>
    <col min="7160" max="7160" width="12.44140625" style="9" customWidth="1"/>
    <col min="7161" max="7161" width="9.6640625" style="9" customWidth="1"/>
    <col min="7162" max="7162" width="13.44140625" style="9" customWidth="1"/>
    <col min="7163" max="7163" width="12" style="9" customWidth="1"/>
    <col min="7164" max="7164" width="75.33203125" style="9" customWidth="1"/>
    <col min="7165" max="7400" width="9.109375" style="9"/>
    <col min="7401" max="7401" width="8.44140625" style="9" customWidth="1"/>
    <col min="7402" max="7402" width="31" style="9" customWidth="1"/>
    <col min="7403" max="7403" width="7.5546875" style="9" customWidth="1"/>
    <col min="7404" max="7404" width="11.88671875" style="9" customWidth="1"/>
    <col min="7405" max="7405" width="15" style="9" customWidth="1"/>
    <col min="7406" max="7406" width="14.6640625" style="9" customWidth="1"/>
    <col min="7407" max="7407" width="13" style="9" customWidth="1"/>
    <col min="7408" max="7408" width="13.88671875" style="9" customWidth="1"/>
    <col min="7409" max="7409" width="12.88671875" style="9" customWidth="1"/>
    <col min="7410" max="7410" width="13.5546875" style="9" customWidth="1"/>
    <col min="7411" max="7411" width="14" style="9" customWidth="1"/>
    <col min="7412" max="7412" width="12.109375" style="9" customWidth="1"/>
    <col min="7413" max="7413" width="9.6640625" style="9" customWidth="1"/>
    <col min="7414" max="7414" width="11.5546875" style="9" customWidth="1"/>
    <col min="7415" max="7415" width="11.44140625" style="9" customWidth="1"/>
    <col min="7416" max="7416" width="12.44140625" style="9" customWidth="1"/>
    <col min="7417" max="7417" width="9.6640625" style="9" customWidth="1"/>
    <col min="7418" max="7418" width="13.44140625" style="9" customWidth="1"/>
    <col min="7419" max="7419" width="12" style="9" customWidth="1"/>
    <col min="7420" max="7420" width="75.33203125" style="9" customWidth="1"/>
    <col min="7421" max="7656" width="9.109375" style="9"/>
    <col min="7657" max="7657" width="8.44140625" style="9" customWidth="1"/>
    <col min="7658" max="7658" width="31" style="9" customWidth="1"/>
    <col min="7659" max="7659" width="7.5546875" style="9" customWidth="1"/>
    <col min="7660" max="7660" width="11.88671875" style="9" customWidth="1"/>
    <col min="7661" max="7661" width="15" style="9" customWidth="1"/>
    <col min="7662" max="7662" width="14.6640625" style="9" customWidth="1"/>
    <col min="7663" max="7663" width="13" style="9" customWidth="1"/>
    <col min="7664" max="7664" width="13.88671875" style="9" customWidth="1"/>
    <col min="7665" max="7665" width="12.88671875" style="9" customWidth="1"/>
    <col min="7666" max="7666" width="13.5546875" style="9" customWidth="1"/>
    <col min="7667" max="7667" width="14" style="9" customWidth="1"/>
    <col min="7668" max="7668" width="12.109375" style="9" customWidth="1"/>
    <col min="7669" max="7669" width="9.6640625" style="9" customWidth="1"/>
    <col min="7670" max="7670" width="11.5546875" style="9" customWidth="1"/>
    <col min="7671" max="7671" width="11.44140625" style="9" customWidth="1"/>
    <col min="7672" max="7672" width="12.44140625" style="9" customWidth="1"/>
    <col min="7673" max="7673" width="9.6640625" style="9" customWidth="1"/>
    <col min="7674" max="7674" width="13.44140625" style="9" customWidth="1"/>
    <col min="7675" max="7675" width="12" style="9" customWidth="1"/>
    <col min="7676" max="7676" width="75.33203125" style="9" customWidth="1"/>
    <col min="7677" max="7912" width="9.109375" style="9"/>
    <col min="7913" max="7913" width="8.44140625" style="9" customWidth="1"/>
    <col min="7914" max="7914" width="31" style="9" customWidth="1"/>
    <col min="7915" max="7915" width="7.5546875" style="9" customWidth="1"/>
    <col min="7916" max="7916" width="11.88671875" style="9" customWidth="1"/>
    <col min="7917" max="7917" width="15" style="9" customWidth="1"/>
    <col min="7918" max="7918" width="14.6640625" style="9" customWidth="1"/>
    <col min="7919" max="7919" width="13" style="9" customWidth="1"/>
    <col min="7920" max="7920" width="13.88671875" style="9" customWidth="1"/>
    <col min="7921" max="7921" width="12.88671875" style="9" customWidth="1"/>
    <col min="7922" max="7922" width="13.5546875" style="9" customWidth="1"/>
    <col min="7923" max="7923" width="14" style="9" customWidth="1"/>
    <col min="7924" max="7924" width="12.109375" style="9" customWidth="1"/>
    <col min="7925" max="7925" width="9.6640625" style="9" customWidth="1"/>
    <col min="7926" max="7926" width="11.5546875" style="9" customWidth="1"/>
    <col min="7927" max="7927" width="11.44140625" style="9" customWidth="1"/>
    <col min="7928" max="7928" width="12.44140625" style="9" customWidth="1"/>
    <col min="7929" max="7929" width="9.6640625" style="9" customWidth="1"/>
    <col min="7930" max="7930" width="13.44140625" style="9" customWidth="1"/>
    <col min="7931" max="7931" width="12" style="9" customWidth="1"/>
    <col min="7932" max="7932" width="75.33203125" style="9" customWidth="1"/>
    <col min="7933" max="8168" width="9.109375" style="9"/>
    <col min="8169" max="8169" width="8.44140625" style="9" customWidth="1"/>
    <col min="8170" max="8170" width="31" style="9" customWidth="1"/>
    <col min="8171" max="8171" width="7.5546875" style="9" customWidth="1"/>
    <col min="8172" max="8172" width="11.88671875" style="9" customWidth="1"/>
    <col min="8173" max="8173" width="15" style="9" customWidth="1"/>
    <col min="8174" max="8174" width="14.6640625" style="9" customWidth="1"/>
    <col min="8175" max="8175" width="13" style="9" customWidth="1"/>
    <col min="8176" max="8176" width="13.88671875" style="9" customWidth="1"/>
    <col min="8177" max="8177" width="12.88671875" style="9" customWidth="1"/>
    <col min="8178" max="8178" width="13.5546875" style="9" customWidth="1"/>
    <col min="8179" max="8179" width="14" style="9" customWidth="1"/>
    <col min="8180" max="8180" width="12.109375" style="9" customWidth="1"/>
    <col min="8181" max="8181" width="9.6640625" style="9" customWidth="1"/>
    <col min="8182" max="8182" width="11.5546875" style="9" customWidth="1"/>
    <col min="8183" max="8183" width="11.44140625" style="9" customWidth="1"/>
    <col min="8184" max="8184" width="12.44140625" style="9" customWidth="1"/>
    <col min="8185" max="8185" width="9.6640625" style="9" customWidth="1"/>
    <col min="8186" max="8186" width="13.44140625" style="9" customWidth="1"/>
    <col min="8187" max="8187" width="12" style="9" customWidth="1"/>
    <col min="8188" max="8188" width="75.33203125" style="9" customWidth="1"/>
    <col min="8189" max="8424" width="9.109375" style="9"/>
    <col min="8425" max="8425" width="8.44140625" style="9" customWidth="1"/>
    <col min="8426" max="8426" width="31" style="9" customWidth="1"/>
    <col min="8427" max="8427" width="7.5546875" style="9" customWidth="1"/>
    <col min="8428" max="8428" width="11.88671875" style="9" customWidth="1"/>
    <col min="8429" max="8429" width="15" style="9" customWidth="1"/>
    <col min="8430" max="8430" width="14.6640625" style="9" customWidth="1"/>
    <col min="8431" max="8431" width="13" style="9" customWidth="1"/>
    <col min="8432" max="8432" width="13.88671875" style="9" customWidth="1"/>
    <col min="8433" max="8433" width="12.88671875" style="9" customWidth="1"/>
    <col min="8434" max="8434" width="13.5546875" style="9" customWidth="1"/>
    <col min="8435" max="8435" width="14" style="9" customWidth="1"/>
    <col min="8436" max="8436" width="12.109375" style="9" customWidth="1"/>
    <col min="8437" max="8437" width="9.6640625" style="9" customWidth="1"/>
    <col min="8438" max="8438" width="11.5546875" style="9" customWidth="1"/>
    <col min="8439" max="8439" width="11.44140625" style="9" customWidth="1"/>
    <col min="8440" max="8440" width="12.44140625" style="9" customWidth="1"/>
    <col min="8441" max="8441" width="9.6640625" style="9" customWidth="1"/>
    <col min="8442" max="8442" width="13.44140625" style="9" customWidth="1"/>
    <col min="8443" max="8443" width="12" style="9" customWidth="1"/>
    <col min="8444" max="8444" width="75.33203125" style="9" customWidth="1"/>
    <col min="8445" max="8680" width="9.109375" style="9"/>
    <col min="8681" max="8681" width="8.44140625" style="9" customWidth="1"/>
    <col min="8682" max="8682" width="31" style="9" customWidth="1"/>
    <col min="8683" max="8683" width="7.5546875" style="9" customWidth="1"/>
    <col min="8684" max="8684" width="11.88671875" style="9" customWidth="1"/>
    <col min="8685" max="8685" width="15" style="9" customWidth="1"/>
    <col min="8686" max="8686" width="14.6640625" style="9" customWidth="1"/>
    <col min="8687" max="8687" width="13" style="9" customWidth="1"/>
    <col min="8688" max="8688" width="13.88671875" style="9" customWidth="1"/>
    <col min="8689" max="8689" width="12.88671875" style="9" customWidth="1"/>
    <col min="8690" max="8690" width="13.5546875" style="9" customWidth="1"/>
    <col min="8691" max="8691" width="14" style="9" customWidth="1"/>
    <col min="8692" max="8692" width="12.109375" style="9" customWidth="1"/>
    <col min="8693" max="8693" width="9.6640625" style="9" customWidth="1"/>
    <col min="8694" max="8694" width="11.5546875" style="9" customWidth="1"/>
    <col min="8695" max="8695" width="11.44140625" style="9" customWidth="1"/>
    <col min="8696" max="8696" width="12.44140625" style="9" customWidth="1"/>
    <col min="8697" max="8697" width="9.6640625" style="9" customWidth="1"/>
    <col min="8698" max="8698" width="13.44140625" style="9" customWidth="1"/>
    <col min="8699" max="8699" width="12" style="9" customWidth="1"/>
    <col min="8700" max="8700" width="75.33203125" style="9" customWidth="1"/>
    <col min="8701" max="8936" width="9.109375" style="9"/>
    <col min="8937" max="8937" width="8.44140625" style="9" customWidth="1"/>
    <col min="8938" max="8938" width="31" style="9" customWidth="1"/>
    <col min="8939" max="8939" width="7.5546875" style="9" customWidth="1"/>
    <col min="8940" max="8940" width="11.88671875" style="9" customWidth="1"/>
    <col min="8941" max="8941" width="15" style="9" customWidth="1"/>
    <col min="8942" max="8942" width="14.6640625" style="9" customWidth="1"/>
    <col min="8943" max="8943" width="13" style="9" customWidth="1"/>
    <col min="8944" max="8944" width="13.88671875" style="9" customWidth="1"/>
    <col min="8945" max="8945" width="12.88671875" style="9" customWidth="1"/>
    <col min="8946" max="8946" width="13.5546875" style="9" customWidth="1"/>
    <col min="8947" max="8947" width="14" style="9" customWidth="1"/>
    <col min="8948" max="8948" width="12.109375" style="9" customWidth="1"/>
    <col min="8949" max="8949" width="9.6640625" style="9" customWidth="1"/>
    <col min="8950" max="8950" width="11.5546875" style="9" customWidth="1"/>
    <col min="8951" max="8951" width="11.44140625" style="9" customWidth="1"/>
    <col min="8952" max="8952" width="12.44140625" style="9" customWidth="1"/>
    <col min="8953" max="8953" width="9.6640625" style="9" customWidth="1"/>
    <col min="8954" max="8954" width="13.44140625" style="9" customWidth="1"/>
    <col min="8955" max="8955" width="12" style="9" customWidth="1"/>
    <col min="8956" max="8956" width="75.33203125" style="9" customWidth="1"/>
    <col min="8957" max="9192" width="9.109375" style="9"/>
    <col min="9193" max="9193" width="8.44140625" style="9" customWidth="1"/>
    <col min="9194" max="9194" width="31" style="9" customWidth="1"/>
    <col min="9195" max="9195" width="7.5546875" style="9" customWidth="1"/>
    <col min="9196" max="9196" width="11.88671875" style="9" customWidth="1"/>
    <col min="9197" max="9197" width="15" style="9" customWidth="1"/>
    <col min="9198" max="9198" width="14.6640625" style="9" customWidth="1"/>
    <col min="9199" max="9199" width="13" style="9" customWidth="1"/>
    <col min="9200" max="9200" width="13.88671875" style="9" customWidth="1"/>
    <col min="9201" max="9201" width="12.88671875" style="9" customWidth="1"/>
    <col min="9202" max="9202" width="13.5546875" style="9" customWidth="1"/>
    <col min="9203" max="9203" width="14" style="9" customWidth="1"/>
    <col min="9204" max="9204" width="12.109375" style="9" customWidth="1"/>
    <col min="9205" max="9205" width="9.6640625" style="9" customWidth="1"/>
    <col min="9206" max="9206" width="11.5546875" style="9" customWidth="1"/>
    <col min="9207" max="9207" width="11.44140625" style="9" customWidth="1"/>
    <col min="9208" max="9208" width="12.44140625" style="9" customWidth="1"/>
    <col min="9209" max="9209" width="9.6640625" style="9" customWidth="1"/>
    <col min="9210" max="9210" width="13.44140625" style="9" customWidth="1"/>
    <col min="9211" max="9211" width="12" style="9" customWidth="1"/>
    <col min="9212" max="9212" width="75.33203125" style="9" customWidth="1"/>
    <col min="9213" max="9448" width="9.109375" style="9"/>
    <col min="9449" max="9449" width="8.44140625" style="9" customWidth="1"/>
    <col min="9450" max="9450" width="31" style="9" customWidth="1"/>
    <col min="9451" max="9451" width="7.5546875" style="9" customWidth="1"/>
    <col min="9452" max="9452" width="11.88671875" style="9" customWidth="1"/>
    <col min="9453" max="9453" width="15" style="9" customWidth="1"/>
    <col min="9454" max="9454" width="14.6640625" style="9" customWidth="1"/>
    <col min="9455" max="9455" width="13" style="9" customWidth="1"/>
    <col min="9456" max="9456" width="13.88671875" style="9" customWidth="1"/>
    <col min="9457" max="9457" width="12.88671875" style="9" customWidth="1"/>
    <col min="9458" max="9458" width="13.5546875" style="9" customWidth="1"/>
    <col min="9459" max="9459" width="14" style="9" customWidth="1"/>
    <col min="9460" max="9460" width="12.109375" style="9" customWidth="1"/>
    <col min="9461" max="9461" width="9.6640625" style="9" customWidth="1"/>
    <col min="9462" max="9462" width="11.5546875" style="9" customWidth="1"/>
    <col min="9463" max="9463" width="11.44140625" style="9" customWidth="1"/>
    <col min="9464" max="9464" width="12.44140625" style="9" customWidth="1"/>
    <col min="9465" max="9465" width="9.6640625" style="9" customWidth="1"/>
    <col min="9466" max="9466" width="13.44140625" style="9" customWidth="1"/>
    <col min="9467" max="9467" width="12" style="9" customWidth="1"/>
    <col min="9468" max="9468" width="75.33203125" style="9" customWidth="1"/>
    <col min="9469" max="9704" width="9.109375" style="9"/>
    <col min="9705" max="9705" width="8.44140625" style="9" customWidth="1"/>
    <col min="9706" max="9706" width="31" style="9" customWidth="1"/>
    <col min="9707" max="9707" width="7.5546875" style="9" customWidth="1"/>
    <col min="9708" max="9708" width="11.88671875" style="9" customWidth="1"/>
    <col min="9709" max="9709" width="15" style="9" customWidth="1"/>
    <col min="9710" max="9710" width="14.6640625" style="9" customWidth="1"/>
    <col min="9711" max="9711" width="13" style="9" customWidth="1"/>
    <col min="9712" max="9712" width="13.88671875" style="9" customWidth="1"/>
    <col min="9713" max="9713" width="12.88671875" style="9" customWidth="1"/>
    <col min="9714" max="9714" width="13.5546875" style="9" customWidth="1"/>
    <col min="9715" max="9715" width="14" style="9" customWidth="1"/>
    <col min="9716" max="9716" width="12.109375" style="9" customWidth="1"/>
    <col min="9717" max="9717" width="9.6640625" style="9" customWidth="1"/>
    <col min="9718" max="9718" width="11.5546875" style="9" customWidth="1"/>
    <col min="9719" max="9719" width="11.44140625" style="9" customWidth="1"/>
    <col min="9720" max="9720" width="12.44140625" style="9" customWidth="1"/>
    <col min="9721" max="9721" width="9.6640625" style="9" customWidth="1"/>
    <col min="9722" max="9722" width="13.44140625" style="9" customWidth="1"/>
    <col min="9723" max="9723" width="12" style="9" customWidth="1"/>
    <col min="9724" max="9724" width="75.33203125" style="9" customWidth="1"/>
    <col min="9725" max="9960" width="9.109375" style="9"/>
    <col min="9961" max="9961" width="8.44140625" style="9" customWidth="1"/>
    <col min="9962" max="9962" width="31" style="9" customWidth="1"/>
    <col min="9963" max="9963" width="7.5546875" style="9" customWidth="1"/>
    <col min="9964" max="9964" width="11.88671875" style="9" customWidth="1"/>
    <col min="9965" max="9965" width="15" style="9" customWidth="1"/>
    <col min="9966" max="9966" width="14.6640625" style="9" customWidth="1"/>
    <col min="9967" max="9967" width="13" style="9" customWidth="1"/>
    <col min="9968" max="9968" width="13.88671875" style="9" customWidth="1"/>
    <col min="9969" max="9969" width="12.88671875" style="9" customWidth="1"/>
    <col min="9970" max="9970" width="13.5546875" style="9" customWidth="1"/>
    <col min="9971" max="9971" width="14" style="9" customWidth="1"/>
    <col min="9972" max="9972" width="12.109375" style="9" customWidth="1"/>
    <col min="9973" max="9973" width="9.6640625" style="9" customWidth="1"/>
    <col min="9974" max="9974" width="11.5546875" style="9" customWidth="1"/>
    <col min="9975" max="9975" width="11.44140625" style="9" customWidth="1"/>
    <col min="9976" max="9976" width="12.44140625" style="9" customWidth="1"/>
    <col min="9977" max="9977" width="9.6640625" style="9" customWidth="1"/>
    <col min="9978" max="9978" width="13.44140625" style="9" customWidth="1"/>
    <col min="9979" max="9979" width="12" style="9" customWidth="1"/>
    <col min="9980" max="9980" width="75.33203125" style="9" customWidth="1"/>
    <col min="9981" max="10216" width="9.109375" style="9"/>
    <col min="10217" max="10217" width="8.44140625" style="9" customWidth="1"/>
    <col min="10218" max="10218" width="31" style="9" customWidth="1"/>
    <col min="10219" max="10219" width="7.5546875" style="9" customWidth="1"/>
    <col min="10220" max="10220" width="11.88671875" style="9" customWidth="1"/>
    <col min="10221" max="10221" width="15" style="9" customWidth="1"/>
    <col min="10222" max="10222" width="14.6640625" style="9" customWidth="1"/>
    <col min="10223" max="10223" width="13" style="9" customWidth="1"/>
    <col min="10224" max="10224" width="13.88671875" style="9" customWidth="1"/>
    <col min="10225" max="10225" width="12.88671875" style="9" customWidth="1"/>
    <col min="10226" max="10226" width="13.5546875" style="9" customWidth="1"/>
    <col min="10227" max="10227" width="14" style="9" customWidth="1"/>
    <col min="10228" max="10228" width="12.109375" style="9" customWidth="1"/>
    <col min="10229" max="10229" width="9.6640625" style="9" customWidth="1"/>
    <col min="10230" max="10230" width="11.5546875" style="9" customWidth="1"/>
    <col min="10231" max="10231" width="11.44140625" style="9" customWidth="1"/>
    <col min="10232" max="10232" width="12.44140625" style="9" customWidth="1"/>
    <col min="10233" max="10233" width="9.6640625" style="9" customWidth="1"/>
    <col min="10234" max="10234" width="13.44140625" style="9" customWidth="1"/>
    <col min="10235" max="10235" width="12" style="9" customWidth="1"/>
    <col min="10236" max="10236" width="75.33203125" style="9" customWidth="1"/>
    <col min="10237" max="10472" width="9.109375" style="9"/>
    <col min="10473" max="10473" width="8.44140625" style="9" customWidth="1"/>
    <col min="10474" max="10474" width="31" style="9" customWidth="1"/>
    <col min="10475" max="10475" width="7.5546875" style="9" customWidth="1"/>
    <col min="10476" max="10476" width="11.88671875" style="9" customWidth="1"/>
    <col min="10477" max="10477" width="15" style="9" customWidth="1"/>
    <col min="10478" max="10478" width="14.6640625" style="9" customWidth="1"/>
    <col min="10479" max="10479" width="13" style="9" customWidth="1"/>
    <col min="10480" max="10480" width="13.88671875" style="9" customWidth="1"/>
    <col min="10481" max="10481" width="12.88671875" style="9" customWidth="1"/>
    <col min="10482" max="10482" width="13.5546875" style="9" customWidth="1"/>
    <col min="10483" max="10483" width="14" style="9" customWidth="1"/>
    <col min="10484" max="10484" width="12.109375" style="9" customWidth="1"/>
    <col min="10485" max="10485" width="9.6640625" style="9" customWidth="1"/>
    <col min="10486" max="10486" width="11.5546875" style="9" customWidth="1"/>
    <col min="10487" max="10487" width="11.44140625" style="9" customWidth="1"/>
    <col min="10488" max="10488" width="12.44140625" style="9" customWidth="1"/>
    <col min="10489" max="10489" width="9.6640625" style="9" customWidth="1"/>
    <col min="10490" max="10490" width="13.44140625" style="9" customWidth="1"/>
    <col min="10491" max="10491" width="12" style="9" customWidth="1"/>
    <col min="10492" max="10492" width="75.33203125" style="9" customWidth="1"/>
    <col min="10493" max="10728" width="9.109375" style="9"/>
    <col min="10729" max="10729" width="8.44140625" style="9" customWidth="1"/>
    <col min="10730" max="10730" width="31" style="9" customWidth="1"/>
    <col min="10731" max="10731" width="7.5546875" style="9" customWidth="1"/>
    <col min="10732" max="10732" width="11.88671875" style="9" customWidth="1"/>
    <col min="10733" max="10733" width="15" style="9" customWidth="1"/>
    <col min="10734" max="10734" width="14.6640625" style="9" customWidth="1"/>
    <col min="10735" max="10735" width="13" style="9" customWidth="1"/>
    <col min="10736" max="10736" width="13.88671875" style="9" customWidth="1"/>
    <col min="10737" max="10737" width="12.88671875" style="9" customWidth="1"/>
    <col min="10738" max="10738" width="13.5546875" style="9" customWidth="1"/>
    <col min="10739" max="10739" width="14" style="9" customWidth="1"/>
    <col min="10740" max="10740" width="12.109375" style="9" customWidth="1"/>
    <col min="10741" max="10741" width="9.6640625" style="9" customWidth="1"/>
    <col min="10742" max="10742" width="11.5546875" style="9" customWidth="1"/>
    <col min="10743" max="10743" width="11.44140625" style="9" customWidth="1"/>
    <col min="10744" max="10744" width="12.44140625" style="9" customWidth="1"/>
    <col min="10745" max="10745" width="9.6640625" style="9" customWidth="1"/>
    <col min="10746" max="10746" width="13.44140625" style="9" customWidth="1"/>
    <col min="10747" max="10747" width="12" style="9" customWidth="1"/>
    <col min="10748" max="10748" width="75.33203125" style="9" customWidth="1"/>
    <col min="10749" max="10984" width="9.109375" style="9"/>
    <col min="10985" max="10985" width="8.44140625" style="9" customWidth="1"/>
    <col min="10986" max="10986" width="31" style="9" customWidth="1"/>
    <col min="10987" max="10987" width="7.5546875" style="9" customWidth="1"/>
    <col min="10988" max="10988" width="11.88671875" style="9" customWidth="1"/>
    <col min="10989" max="10989" width="15" style="9" customWidth="1"/>
    <col min="10990" max="10990" width="14.6640625" style="9" customWidth="1"/>
    <col min="10991" max="10991" width="13" style="9" customWidth="1"/>
    <col min="10992" max="10992" width="13.88671875" style="9" customWidth="1"/>
    <col min="10993" max="10993" width="12.88671875" style="9" customWidth="1"/>
    <col min="10994" max="10994" width="13.5546875" style="9" customWidth="1"/>
    <col min="10995" max="10995" width="14" style="9" customWidth="1"/>
    <col min="10996" max="10996" width="12.109375" style="9" customWidth="1"/>
    <col min="10997" max="10997" width="9.6640625" style="9" customWidth="1"/>
    <col min="10998" max="10998" width="11.5546875" style="9" customWidth="1"/>
    <col min="10999" max="10999" width="11.44140625" style="9" customWidth="1"/>
    <col min="11000" max="11000" width="12.44140625" style="9" customWidth="1"/>
    <col min="11001" max="11001" width="9.6640625" style="9" customWidth="1"/>
    <col min="11002" max="11002" width="13.44140625" style="9" customWidth="1"/>
    <col min="11003" max="11003" width="12" style="9" customWidth="1"/>
    <col min="11004" max="11004" width="75.33203125" style="9" customWidth="1"/>
    <col min="11005" max="11240" width="9.109375" style="9"/>
    <col min="11241" max="11241" width="8.44140625" style="9" customWidth="1"/>
    <col min="11242" max="11242" width="31" style="9" customWidth="1"/>
    <col min="11243" max="11243" width="7.5546875" style="9" customWidth="1"/>
    <col min="11244" max="11244" width="11.88671875" style="9" customWidth="1"/>
    <col min="11245" max="11245" width="15" style="9" customWidth="1"/>
    <col min="11246" max="11246" width="14.6640625" style="9" customWidth="1"/>
    <col min="11247" max="11247" width="13" style="9" customWidth="1"/>
    <col min="11248" max="11248" width="13.88671875" style="9" customWidth="1"/>
    <col min="11249" max="11249" width="12.88671875" style="9" customWidth="1"/>
    <col min="11250" max="11250" width="13.5546875" style="9" customWidth="1"/>
    <col min="11251" max="11251" width="14" style="9" customWidth="1"/>
    <col min="11252" max="11252" width="12.109375" style="9" customWidth="1"/>
    <col min="11253" max="11253" width="9.6640625" style="9" customWidth="1"/>
    <col min="11254" max="11254" width="11.5546875" style="9" customWidth="1"/>
    <col min="11255" max="11255" width="11.44140625" style="9" customWidth="1"/>
    <col min="11256" max="11256" width="12.44140625" style="9" customWidth="1"/>
    <col min="11257" max="11257" width="9.6640625" style="9" customWidth="1"/>
    <col min="11258" max="11258" width="13.44140625" style="9" customWidth="1"/>
    <col min="11259" max="11259" width="12" style="9" customWidth="1"/>
    <col min="11260" max="11260" width="75.33203125" style="9" customWidth="1"/>
    <col min="11261" max="11496" width="9.109375" style="9"/>
    <col min="11497" max="11497" width="8.44140625" style="9" customWidth="1"/>
    <col min="11498" max="11498" width="31" style="9" customWidth="1"/>
    <col min="11499" max="11499" width="7.5546875" style="9" customWidth="1"/>
    <col min="11500" max="11500" width="11.88671875" style="9" customWidth="1"/>
    <col min="11501" max="11501" width="15" style="9" customWidth="1"/>
    <col min="11502" max="11502" width="14.6640625" style="9" customWidth="1"/>
    <col min="11503" max="11503" width="13" style="9" customWidth="1"/>
    <col min="11504" max="11504" width="13.88671875" style="9" customWidth="1"/>
    <col min="11505" max="11505" width="12.88671875" style="9" customWidth="1"/>
    <col min="11506" max="11506" width="13.5546875" style="9" customWidth="1"/>
    <col min="11507" max="11507" width="14" style="9" customWidth="1"/>
    <col min="11508" max="11508" width="12.109375" style="9" customWidth="1"/>
    <col min="11509" max="11509" width="9.6640625" style="9" customWidth="1"/>
    <col min="11510" max="11510" width="11.5546875" style="9" customWidth="1"/>
    <col min="11511" max="11511" width="11.44140625" style="9" customWidth="1"/>
    <col min="11512" max="11512" width="12.44140625" style="9" customWidth="1"/>
    <col min="11513" max="11513" width="9.6640625" style="9" customWidth="1"/>
    <col min="11514" max="11514" width="13.44140625" style="9" customWidth="1"/>
    <col min="11515" max="11515" width="12" style="9" customWidth="1"/>
    <col min="11516" max="11516" width="75.33203125" style="9" customWidth="1"/>
    <col min="11517" max="11752" width="9.109375" style="9"/>
    <col min="11753" max="11753" width="8.44140625" style="9" customWidth="1"/>
    <col min="11754" max="11754" width="31" style="9" customWidth="1"/>
    <col min="11755" max="11755" width="7.5546875" style="9" customWidth="1"/>
    <col min="11756" max="11756" width="11.88671875" style="9" customWidth="1"/>
    <col min="11757" max="11757" width="15" style="9" customWidth="1"/>
    <col min="11758" max="11758" width="14.6640625" style="9" customWidth="1"/>
    <col min="11759" max="11759" width="13" style="9" customWidth="1"/>
    <col min="11760" max="11760" width="13.88671875" style="9" customWidth="1"/>
    <col min="11761" max="11761" width="12.88671875" style="9" customWidth="1"/>
    <col min="11762" max="11762" width="13.5546875" style="9" customWidth="1"/>
    <col min="11763" max="11763" width="14" style="9" customWidth="1"/>
    <col min="11764" max="11764" width="12.109375" style="9" customWidth="1"/>
    <col min="11765" max="11765" width="9.6640625" style="9" customWidth="1"/>
    <col min="11766" max="11766" width="11.5546875" style="9" customWidth="1"/>
    <col min="11767" max="11767" width="11.44140625" style="9" customWidth="1"/>
    <col min="11768" max="11768" width="12.44140625" style="9" customWidth="1"/>
    <col min="11769" max="11769" width="9.6640625" style="9" customWidth="1"/>
    <col min="11770" max="11770" width="13.44140625" style="9" customWidth="1"/>
    <col min="11771" max="11771" width="12" style="9" customWidth="1"/>
    <col min="11772" max="11772" width="75.33203125" style="9" customWidth="1"/>
    <col min="11773" max="12008" width="9.109375" style="9"/>
    <col min="12009" max="12009" width="8.44140625" style="9" customWidth="1"/>
    <col min="12010" max="12010" width="31" style="9" customWidth="1"/>
    <col min="12011" max="12011" width="7.5546875" style="9" customWidth="1"/>
    <col min="12012" max="12012" width="11.88671875" style="9" customWidth="1"/>
    <col min="12013" max="12013" width="15" style="9" customWidth="1"/>
    <col min="12014" max="12014" width="14.6640625" style="9" customWidth="1"/>
    <col min="12015" max="12015" width="13" style="9" customWidth="1"/>
    <col min="12016" max="12016" width="13.88671875" style="9" customWidth="1"/>
    <col min="12017" max="12017" width="12.88671875" style="9" customWidth="1"/>
    <col min="12018" max="12018" width="13.5546875" style="9" customWidth="1"/>
    <col min="12019" max="12019" width="14" style="9" customWidth="1"/>
    <col min="12020" max="12020" width="12.109375" style="9" customWidth="1"/>
    <col min="12021" max="12021" width="9.6640625" style="9" customWidth="1"/>
    <col min="12022" max="12022" width="11.5546875" style="9" customWidth="1"/>
    <col min="12023" max="12023" width="11.44140625" style="9" customWidth="1"/>
    <col min="12024" max="12024" width="12.44140625" style="9" customWidth="1"/>
    <col min="12025" max="12025" width="9.6640625" style="9" customWidth="1"/>
    <col min="12026" max="12026" width="13.44140625" style="9" customWidth="1"/>
    <col min="12027" max="12027" width="12" style="9" customWidth="1"/>
    <col min="12028" max="12028" width="75.33203125" style="9" customWidth="1"/>
    <col min="12029" max="12264" width="9.109375" style="9"/>
    <col min="12265" max="12265" width="8.44140625" style="9" customWidth="1"/>
    <col min="12266" max="12266" width="31" style="9" customWidth="1"/>
    <col min="12267" max="12267" width="7.5546875" style="9" customWidth="1"/>
    <col min="12268" max="12268" width="11.88671875" style="9" customWidth="1"/>
    <col min="12269" max="12269" width="15" style="9" customWidth="1"/>
    <col min="12270" max="12270" width="14.6640625" style="9" customWidth="1"/>
    <col min="12271" max="12271" width="13" style="9" customWidth="1"/>
    <col min="12272" max="12272" width="13.88671875" style="9" customWidth="1"/>
    <col min="12273" max="12273" width="12.88671875" style="9" customWidth="1"/>
    <col min="12274" max="12274" width="13.5546875" style="9" customWidth="1"/>
    <col min="12275" max="12275" width="14" style="9" customWidth="1"/>
    <col min="12276" max="12276" width="12.109375" style="9" customWidth="1"/>
    <col min="12277" max="12277" width="9.6640625" style="9" customWidth="1"/>
    <col min="12278" max="12278" width="11.5546875" style="9" customWidth="1"/>
    <col min="12279" max="12279" width="11.44140625" style="9" customWidth="1"/>
    <col min="12280" max="12280" width="12.44140625" style="9" customWidth="1"/>
    <col min="12281" max="12281" width="9.6640625" style="9" customWidth="1"/>
    <col min="12282" max="12282" width="13.44140625" style="9" customWidth="1"/>
    <col min="12283" max="12283" width="12" style="9" customWidth="1"/>
    <col min="12284" max="12284" width="75.33203125" style="9" customWidth="1"/>
    <col min="12285" max="12520" width="9.109375" style="9"/>
    <col min="12521" max="12521" width="8.44140625" style="9" customWidth="1"/>
    <col min="12522" max="12522" width="31" style="9" customWidth="1"/>
    <col min="12523" max="12523" width="7.5546875" style="9" customWidth="1"/>
    <col min="12524" max="12524" width="11.88671875" style="9" customWidth="1"/>
    <col min="12525" max="12525" width="15" style="9" customWidth="1"/>
    <col min="12526" max="12526" width="14.6640625" style="9" customWidth="1"/>
    <col min="12527" max="12527" width="13" style="9" customWidth="1"/>
    <col min="12528" max="12528" width="13.88671875" style="9" customWidth="1"/>
    <col min="12529" max="12529" width="12.88671875" style="9" customWidth="1"/>
    <col min="12530" max="12530" width="13.5546875" style="9" customWidth="1"/>
    <col min="12531" max="12531" width="14" style="9" customWidth="1"/>
    <col min="12532" max="12532" width="12.109375" style="9" customWidth="1"/>
    <col min="12533" max="12533" width="9.6640625" style="9" customWidth="1"/>
    <col min="12534" max="12534" width="11.5546875" style="9" customWidth="1"/>
    <col min="12535" max="12535" width="11.44140625" style="9" customWidth="1"/>
    <col min="12536" max="12536" width="12.44140625" style="9" customWidth="1"/>
    <col min="12537" max="12537" width="9.6640625" style="9" customWidth="1"/>
    <col min="12538" max="12538" width="13.44140625" style="9" customWidth="1"/>
    <col min="12539" max="12539" width="12" style="9" customWidth="1"/>
    <col min="12540" max="12540" width="75.33203125" style="9" customWidth="1"/>
    <col min="12541" max="12776" width="9.109375" style="9"/>
    <col min="12777" max="12777" width="8.44140625" style="9" customWidth="1"/>
    <col min="12778" max="12778" width="31" style="9" customWidth="1"/>
    <col min="12779" max="12779" width="7.5546875" style="9" customWidth="1"/>
    <col min="12780" max="12780" width="11.88671875" style="9" customWidth="1"/>
    <col min="12781" max="12781" width="15" style="9" customWidth="1"/>
    <col min="12782" max="12782" width="14.6640625" style="9" customWidth="1"/>
    <col min="12783" max="12783" width="13" style="9" customWidth="1"/>
    <col min="12784" max="12784" width="13.88671875" style="9" customWidth="1"/>
    <col min="12785" max="12785" width="12.88671875" style="9" customWidth="1"/>
    <col min="12786" max="12786" width="13.5546875" style="9" customWidth="1"/>
    <col min="12787" max="12787" width="14" style="9" customWidth="1"/>
    <col min="12788" max="12788" width="12.109375" style="9" customWidth="1"/>
    <col min="12789" max="12789" width="9.6640625" style="9" customWidth="1"/>
    <col min="12790" max="12790" width="11.5546875" style="9" customWidth="1"/>
    <col min="12791" max="12791" width="11.44140625" style="9" customWidth="1"/>
    <col min="12792" max="12792" width="12.44140625" style="9" customWidth="1"/>
    <col min="12793" max="12793" width="9.6640625" style="9" customWidth="1"/>
    <col min="12794" max="12794" width="13.44140625" style="9" customWidth="1"/>
    <col min="12795" max="12795" width="12" style="9" customWidth="1"/>
    <col min="12796" max="12796" width="75.33203125" style="9" customWidth="1"/>
    <col min="12797" max="13032" width="9.109375" style="9"/>
    <col min="13033" max="13033" width="8.44140625" style="9" customWidth="1"/>
    <col min="13034" max="13034" width="31" style="9" customWidth="1"/>
    <col min="13035" max="13035" width="7.5546875" style="9" customWidth="1"/>
    <col min="13036" max="13036" width="11.88671875" style="9" customWidth="1"/>
    <col min="13037" max="13037" width="15" style="9" customWidth="1"/>
    <col min="13038" max="13038" width="14.6640625" style="9" customWidth="1"/>
    <col min="13039" max="13039" width="13" style="9" customWidth="1"/>
    <col min="13040" max="13040" width="13.88671875" style="9" customWidth="1"/>
    <col min="13041" max="13041" width="12.88671875" style="9" customWidth="1"/>
    <col min="13042" max="13042" width="13.5546875" style="9" customWidth="1"/>
    <col min="13043" max="13043" width="14" style="9" customWidth="1"/>
    <col min="13044" max="13044" width="12.109375" style="9" customWidth="1"/>
    <col min="13045" max="13045" width="9.6640625" style="9" customWidth="1"/>
    <col min="13046" max="13046" width="11.5546875" style="9" customWidth="1"/>
    <col min="13047" max="13047" width="11.44140625" style="9" customWidth="1"/>
    <col min="13048" max="13048" width="12.44140625" style="9" customWidth="1"/>
    <col min="13049" max="13049" width="9.6640625" style="9" customWidth="1"/>
    <col min="13050" max="13050" width="13.44140625" style="9" customWidth="1"/>
    <col min="13051" max="13051" width="12" style="9" customWidth="1"/>
    <col min="13052" max="13052" width="75.33203125" style="9" customWidth="1"/>
    <col min="13053" max="13288" width="9.109375" style="9"/>
    <col min="13289" max="13289" width="8.44140625" style="9" customWidth="1"/>
    <col min="13290" max="13290" width="31" style="9" customWidth="1"/>
    <col min="13291" max="13291" width="7.5546875" style="9" customWidth="1"/>
    <col min="13292" max="13292" width="11.88671875" style="9" customWidth="1"/>
    <col min="13293" max="13293" width="15" style="9" customWidth="1"/>
    <col min="13294" max="13294" width="14.6640625" style="9" customWidth="1"/>
    <col min="13295" max="13295" width="13" style="9" customWidth="1"/>
    <col min="13296" max="13296" width="13.88671875" style="9" customWidth="1"/>
    <col min="13297" max="13297" width="12.88671875" style="9" customWidth="1"/>
    <col min="13298" max="13298" width="13.5546875" style="9" customWidth="1"/>
    <col min="13299" max="13299" width="14" style="9" customWidth="1"/>
    <col min="13300" max="13300" width="12.109375" style="9" customWidth="1"/>
    <col min="13301" max="13301" width="9.6640625" style="9" customWidth="1"/>
    <col min="13302" max="13302" width="11.5546875" style="9" customWidth="1"/>
    <col min="13303" max="13303" width="11.44140625" style="9" customWidth="1"/>
    <col min="13304" max="13304" width="12.44140625" style="9" customWidth="1"/>
    <col min="13305" max="13305" width="9.6640625" style="9" customWidth="1"/>
    <col min="13306" max="13306" width="13.44140625" style="9" customWidth="1"/>
    <col min="13307" max="13307" width="12" style="9" customWidth="1"/>
    <col min="13308" max="13308" width="75.33203125" style="9" customWidth="1"/>
    <col min="13309" max="13544" width="9.109375" style="9"/>
    <col min="13545" max="13545" width="8.44140625" style="9" customWidth="1"/>
    <col min="13546" max="13546" width="31" style="9" customWidth="1"/>
    <col min="13547" max="13547" width="7.5546875" style="9" customWidth="1"/>
    <col min="13548" max="13548" width="11.88671875" style="9" customWidth="1"/>
    <col min="13549" max="13549" width="15" style="9" customWidth="1"/>
    <col min="13550" max="13550" width="14.6640625" style="9" customWidth="1"/>
    <col min="13551" max="13551" width="13" style="9" customWidth="1"/>
    <col min="13552" max="13552" width="13.88671875" style="9" customWidth="1"/>
    <col min="13553" max="13553" width="12.88671875" style="9" customWidth="1"/>
    <col min="13554" max="13554" width="13.5546875" style="9" customWidth="1"/>
    <col min="13555" max="13555" width="14" style="9" customWidth="1"/>
    <col min="13556" max="13556" width="12.109375" style="9" customWidth="1"/>
    <col min="13557" max="13557" width="9.6640625" style="9" customWidth="1"/>
    <col min="13558" max="13558" width="11.5546875" style="9" customWidth="1"/>
    <col min="13559" max="13559" width="11.44140625" style="9" customWidth="1"/>
    <col min="13560" max="13560" width="12.44140625" style="9" customWidth="1"/>
    <col min="13561" max="13561" width="9.6640625" style="9" customWidth="1"/>
    <col min="13562" max="13562" width="13.44140625" style="9" customWidth="1"/>
    <col min="13563" max="13563" width="12" style="9" customWidth="1"/>
    <col min="13564" max="13564" width="75.33203125" style="9" customWidth="1"/>
    <col min="13565" max="13800" width="9.109375" style="9"/>
    <col min="13801" max="13801" width="8.44140625" style="9" customWidth="1"/>
    <col min="13802" max="13802" width="31" style="9" customWidth="1"/>
    <col min="13803" max="13803" width="7.5546875" style="9" customWidth="1"/>
    <col min="13804" max="13804" width="11.88671875" style="9" customWidth="1"/>
    <col min="13805" max="13805" width="15" style="9" customWidth="1"/>
    <col min="13806" max="13806" width="14.6640625" style="9" customWidth="1"/>
    <col min="13807" max="13807" width="13" style="9" customWidth="1"/>
    <col min="13808" max="13808" width="13.88671875" style="9" customWidth="1"/>
    <col min="13809" max="13809" width="12.88671875" style="9" customWidth="1"/>
    <col min="13810" max="13810" width="13.5546875" style="9" customWidth="1"/>
    <col min="13811" max="13811" width="14" style="9" customWidth="1"/>
    <col min="13812" max="13812" width="12.109375" style="9" customWidth="1"/>
    <col min="13813" max="13813" width="9.6640625" style="9" customWidth="1"/>
    <col min="13814" max="13814" width="11.5546875" style="9" customWidth="1"/>
    <col min="13815" max="13815" width="11.44140625" style="9" customWidth="1"/>
    <col min="13816" max="13816" width="12.44140625" style="9" customWidth="1"/>
    <col min="13817" max="13817" width="9.6640625" style="9" customWidth="1"/>
    <col min="13818" max="13818" width="13.44140625" style="9" customWidth="1"/>
    <col min="13819" max="13819" width="12" style="9" customWidth="1"/>
    <col min="13820" max="13820" width="75.33203125" style="9" customWidth="1"/>
    <col min="13821" max="14056" width="9.109375" style="9"/>
    <col min="14057" max="14057" width="8.44140625" style="9" customWidth="1"/>
    <col min="14058" max="14058" width="31" style="9" customWidth="1"/>
    <col min="14059" max="14059" width="7.5546875" style="9" customWidth="1"/>
    <col min="14060" max="14060" width="11.88671875" style="9" customWidth="1"/>
    <col min="14061" max="14061" width="15" style="9" customWidth="1"/>
    <col min="14062" max="14062" width="14.6640625" style="9" customWidth="1"/>
    <col min="14063" max="14063" width="13" style="9" customWidth="1"/>
    <col min="14064" max="14064" width="13.88671875" style="9" customWidth="1"/>
    <col min="14065" max="14065" width="12.88671875" style="9" customWidth="1"/>
    <col min="14066" max="14066" width="13.5546875" style="9" customWidth="1"/>
    <col min="14067" max="14067" width="14" style="9" customWidth="1"/>
    <col min="14068" max="14068" width="12.109375" style="9" customWidth="1"/>
    <col min="14069" max="14069" width="9.6640625" style="9" customWidth="1"/>
    <col min="14070" max="14070" width="11.5546875" style="9" customWidth="1"/>
    <col min="14071" max="14071" width="11.44140625" style="9" customWidth="1"/>
    <col min="14072" max="14072" width="12.44140625" style="9" customWidth="1"/>
    <col min="14073" max="14073" width="9.6640625" style="9" customWidth="1"/>
    <col min="14074" max="14074" width="13.44140625" style="9" customWidth="1"/>
    <col min="14075" max="14075" width="12" style="9" customWidth="1"/>
    <col min="14076" max="14076" width="75.33203125" style="9" customWidth="1"/>
    <col min="14077" max="14312" width="9.109375" style="9"/>
    <col min="14313" max="14313" width="8.44140625" style="9" customWidth="1"/>
    <col min="14314" max="14314" width="31" style="9" customWidth="1"/>
    <col min="14315" max="14315" width="7.5546875" style="9" customWidth="1"/>
    <col min="14316" max="14316" width="11.88671875" style="9" customWidth="1"/>
    <col min="14317" max="14317" width="15" style="9" customWidth="1"/>
    <col min="14318" max="14318" width="14.6640625" style="9" customWidth="1"/>
    <col min="14319" max="14319" width="13" style="9" customWidth="1"/>
    <col min="14320" max="14320" width="13.88671875" style="9" customWidth="1"/>
    <col min="14321" max="14321" width="12.88671875" style="9" customWidth="1"/>
    <col min="14322" max="14322" width="13.5546875" style="9" customWidth="1"/>
    <col min="14323" max="14323" width="14" style="9" customWidth="1"/>
    <col min="14324" max="14324" width="12.109375" style="9" customWidth="1"/>
    <col min="14325" max="14325" width="9.6640625" style="9" customWidth="1"/>
    <col min="14326" max="14326" width="11.5546875" style="9" customWidth="1"/>
    <col min="14327" max="14327" width="11.44140625" style="9" customWidth="1"/>
    <col min="14328" max="14328" width="12.44140625" style="9" customWidth="1"/>
    <col min="14329" max="14329" width="9.6640625" style="9" customWidth="1"/>
    <col min="14330" max="14330" width="13.44140625" style="9" customWidth="1"/>
    <col min="14331" max="14331" width="12" style="9" customWidth="1"/>
    <col min="14332" max="14332" width="75.33203125" style="9" customWidth="1"/>
    <col min="14333" max="14568" width="9.109375" style="9"/>
    <col min="14569" max="14569" width="8.44140625" style="9" customWidth="1"/>
    <col min="14570" max="14570" width="31" style="9" customWidth="1"/>
    <col min="14571" max="14571" width="7.5546875" style="9" customWidth="1"/>
    <col min="14572" max="14572" width="11.88671875" style="9" customWidth="1"/>
    <col min="14573" max="14573" width="15" style="9" customWidth="1"/>
    <col min="14574" max="14574" width="14.6640625" style="9" customWidth="1"/>
    <col min="14575" max="14575" width="13" style="9" customWidth="1"/>
    <col min="14576" max="14576" width="13.88671875" style="9" customWidth="1"/>
    <col min="14577" max="14577" width="12.88671875" style="9" customWidth="1"/>
    <col min="14578" max="14578" width="13.5546875" style="9" customWidth="1"/>
    <col min="14579" max="14579" width="14" style="9" customWidth="1"/>
    <col min="14580" max="14580" width="12.109375" style="9" customWidth="1"/>
    <col min="14581" max="14581" width="9.6640625" style="9" customWidth="1"/>
    <col min="14582" max="14582" width="11.5546875" style="9" customWidth="1"/>
    <col min="14583" max="14583" width="11.44140625" style="9" customWidth="1"/>
    <col min="14584" max="14584" width="12.44140625" style="9" customWidth="1"/>
    <col min="14585" max="14585" width="9.6640625" style="9" customWidth="1"/>
    <col min="14586" max="14586" width="13.44140625" style="9" customWidth="1"/>
    <col min="14587" max="14587" width="12" style="9" customWidth="1"/>
    <col min="14588" max="14588" width="75.33203125" style="9" customWidth="1"/>
    <col min="14589" max="14824" width="9.109375" style="9"/>
    <col min="14825" max="14825" width="8.44140625" style="9" customWidth="1"/>
    <col min="14826" max="14826" width="31" style="9" customWidth="1"/>
    <col min="14827" max="14827" width="7.5546875" style="9" customWidth="1"/>
    <col min="14828" max="14828" width="11.88671875" style="9" customWidth="1"/>
    <col min="14829" max="14829" width="15" style="9" customWidth="1"/>
    <col min="14830" max="14830" width="14.6640625" style="9" customWidth="1"/>
    <col min="14831" max="14831" width="13" style="9" customWidth="1"/>
    <col min="14832" max="14832" width="13.88671875" style="9" customWidth="1"/>
    <col min="14833" max="14833" width="12.88671875" style="9" customWidth="1"/>
    <col min="14834" max="14834" width="13.5546875" style="9" customWidth="1"/>
    <col min="14835" max="14835" width="14" style="9" customWidth="1"/>
    <col min="14836" max="14836" width="12.109375" style="9" customWidth="1"/>
    <col min="14837" max="14837" width="9.6640625" style="9" customWidth="1"/>
    <col min="14838" max="14838" width="11.5546875" style="9" customWidth="1"/>
    <col min="14839" max="14839" width="11.44140625" style="9" customWidth="1"/>
    <col min="14840" max="14840" width="12.44140625" style="9" customWidth="1"/>
    <col min="14841" max="14841" width="9.6640625" style="9" customWidth="1"/>
    <col min="14842" max="14842" width="13.44140625" style="9" customWidth="1"/>
    <col min="14843" max="14843" width="12" style="9" customWidth="1"/>
    <col min="14844" max="14844" width="75.33203125" style="9" customWidth="1"/>
    <col min="14845" max="15080" width="9.109375" style="9"/>
    <col min="15081" max="15081" width="8.44140625" style="9" customWidth="1"/>
    <col min="15082" max="15082" width="31" style="9" customWidth="1"/>
    <col min="15083" max="15083" width="7.5546875" style="9" customWidth="1"/>
    <col min="15084" max="15084" width="11.88671875" style="9" customWidth="1"/>
    <col min="15085" max="15085" width="15" style="9" customWidth="1"/>
    <col min="15086" max="15086" width="14.6640625" style="9" customWidth="1"/>
    <col min="15087" max="15087" width="13" style="9" customWidth="1"/>
    <col min="15088" max="15088" width="13.88671875" style="9" customWidth="1"/>
    <col min="15089" max="15089" width="12.88671875" style="9" customWidth="1"/>
    <col min="15090" max="15090" width="13.5546875" style="9" customWidth="1"/>
    <col min="15091" max="15091" width="14" style="9" customWidth="1"/>
    <col min="15092" max="15092" width="12.109375" style="9" customWidth="1"/>
    <col min="15093" max="15093" width="9.6640625" style="9" customWidth="1"/>
    <col min="15094" max="15094" width="11.5546875" style="9" customWidth="1"/>
    <col min="15095" max="15095" width="11.44140625" style="9" customWidth="1"/>
    <col min="15096" max="15096" width="12.44140625" style="9" customWidth="1"/>
    <col min="15097" max="15097" width="9.6640625" style="9" customWidth="1"/>
    <col min="15098" max="15098" width="13.44140625" style="9" customWidth="1"/>
    <col min="15099" max="15099" width="12" style="9" customWidth="1"/>
    <col min="15100" max="15100" width="75.33203125" style="9" customWidth="1"/>
    <col min="15101" max="15336" width="9.109375" style="9"/>
    <col min="15337" max="15337" width="8.44140625" style="9" customWidth="1"/>
    <col min="15338" max="15338" width="31" style="9" customWidth="1"/>
    <col min="15339" max="15339" width="7.5546875" style="9" customWidth="1"/>
    <col min="15340" max="15340" width="11.88671875" style="9" customWidth="1"/>
    <col min="15341" max="15341" width="15" style="9" customWidth="1"/>
    <col min="15342" max="15342" width="14.6640625" style="9" customWidth="1"/>
    <col min="15343" max="15343" width="13" style="9" customWidth="1"/>
    <col min="15344" max="15344" width="13.88671875" style="9" customWidth="1"/>
    <col min="15345" max="15345" width="12.88671875" style="9" customWidth="1"/>
    <col min="15346" max="15346" width="13.5546875" style="9" customWidth="1"/>
    <col min="15347" max="15347" width="14" style="9" customWidth="1"/>
    <col min="15348" max="15348" width="12.109375" style="9" customWidth="1"/>
    <col min="15349" max="15349" width="9.6640625" style="9" customWidth="1"/>
    <col min="15350" max="15350" width="11.5546875" style="9" customWidth="1"/>
    <col min="15351" max="15351" width="11.44140625" style="9" customWidth="1"/>
    <col min="15352" max="15352" width="12.44140625" style="9" customWidth="1"/>
    <col min="15353" max="15353" width="9.6640625" style="9" customWidth="1"/>
    <col min="15354" max="15354" width="13.44140625" style="9" customWidth="1"/>
    <col min="15355" max="15355" width="12" style="9" customWidth="1"/>
    <col min="15356" max="15356" width="75.33203125" style="9" customWidth="1"/>
    <col min="15357" max="15592" width="9.109375" style="9"/>
    <col min="15593" max="15593" width="8.44140625" style="9" customWidth="1"/>
    <col min="15594" max="15594" width="31" style="9" customWidth="1"/>
    <col min="15595" max="15595" width="7.5546875" style="9" customWidth="1"/>
    <col min="15596" max="15596" width="11.88671875" style="9" customWidth="1"/>
    <col min="15597" max="15597" width="15" style="9" customWidth="1"/>
    <col min="15598" max="15598" width="14.6640625" style="9" customWidth="1"/>
    <col min="15599" max="15599" width="13" style="9" customWidth="1"/>
    <col min="15600" max="15600" width="13.88671875" style="9" customWidth="1"/>
    <col min="15601" max="15601" width="12.88671875" style="9" customWidth="1"/>
    <col min="15602" max="15602" width="13.5546875" style="9" customWidth="1"/>
    <col min="15603" max="15603" width="14" style="9" customWidth="1"/>
    <col min="15604" max="15604" width="12.109375" style="9" customWidth="1"/>
    <col min="15605" max="15605" width="9.6640625" style="9" customWidth="1"/>
    <col min="15606" max="15606" width="11.5546875" style="9" customWidth="1"/>
    <col min="15607" max="15607" width="11.44140625" style="9" customWidth="1"/>
    <col min="15608" max="15608" width="12.44140625" style="9" customWidth="1"/>
    <col min="15609" max="15609" width="9.6640625" style="9" customWidth="1"/>
    <col min="15610" max="15610" width="13.44140625" style="9" customWidth="1"/>
    <col min="15611" max="15611" width="12" style="9" customWidth="1"/>
    <col min="15612" max="15612" width="75.33203125" style="9" customWidth="1"/>
    <col min="15613" max="15848" width="9.109375" style="9"/>
    <col min="15849" max="15849" width="8.44140625" style="9" customWidth="1"/>
    <col min="15850" max="15850" width="31" style="9" customWidth="1"/>
    <col min="15851" max="15851" width="7.5546875" style="9" customWidth="1"/>
    <col min="15852" max="15852" width="11.88671875" style="9" customWidth="1"/>
    <col min="15853" max="15853" width="15" style="9" customWidth="1"/>
    <col min="15854" max="15854" width="14.6640625" style="9" customWidth="1"/>
    <col min="15855" max="15855" width="13" style="9" customWidth="1"/>
    <col min="15856" max="15856" width="13.88671875" style="9" customWidth="1"/>
    <col min="15857" max="15857" width="12.88671875" style="9" customWidth="1"/>
    <col min="15858" max="15858" width="13.5546875" style="9" customWidth="1"/>
    <col min="15859" max="15859" width="14" style="9" customWidth="1"/>
    <col min="15860" max="15860" width="12.109375" style="9" customWidth="1"/>
    <col min="15861" max="15861" width="9.6640625" style="9" customWidth="1"/>
    <col min="15862" max="15862" width="11.5546875" style="9" customWidth="1"/>
    <col min="15863" max="15863" width="11.44140625" style="9" customWidth="1"/>
    <col min="15864" max="15864" width="12.44140625" style="9" customWidth="1"/>
    <col min="15865" max="15865" width="9.6640625" style="9" customWidth="1"/>
    <col min="15866" max="15866" width="13.44140625" style="9" customWidth="1"/>
    <col min="15867" max="15867" width="12" style="9" customWidth="1"/>
    <col min="15868" max="15868" width="75.33203125" style="9" customWidth="1"/>
    <col min="15869" max="16104" width="9.109375" style="9"/>
    <col min="16105" max="16105" width="8.44140625" style="9" customWidth="1"/>
    <col min="16106" max="16106" width="31" style="9" customWidth="1"/>
    <col min="16107" max="16107" width="7.5546875" style="9" customWidth="1"/>
    <col min="16108" max="16108" width="11.88671875" style="9" customWidth="1"/>
    <col min="16109" max="16109" width="15" style="9" customWidth="1"/>
    <col min="16110" max="16110" width="14.6640625" style="9" customWidth="1"/>
    <col min="16111" max="16111" width="13" style="9" customWidth="1"/>
    <col min="16112" max="16112" width="13.88671875" style="9" customWidth="1"/>
    <col min="16113" max="16113" width="12.88671875" style="9" customWidth="1"/>
    <col min="16114" max="16114" width="13.5546875" style="9" customWidth="1"/>
    <col min="16115" max="16115" width="14" style="9" customWidth="1"/>
    <col min="16116" max="16116" width="12.109375" style="9" customWidth="1"/>
    <col min="16117" max="16117" width="9.6640625" style="9" customWidth="1"/>
    <col min="16118" max="16118" width="11.5546875" style="9" customWidth="1"/>
    <col min="16119" max="16119" width="11.44140625" style="9" customWidth="1"/>
    <col min="16120" max="16120" width="12.44140625" style="9" customWidth="1"/>
    <col min="16121" max="16121" width="9.6640625" style="9" customWidth="1"/>
    <col min="16122" max="16122" width="13.44140625" style="9" customWidth="1"/>
    <col min="16123" max="16123" width="12" style="9" customWidth="1"/>
    <col min="16124" max="16124" width="75.33203125" style="9" customWidth="1"/>
    <col min="16125" max="16384" width="9.109375" style="9"/>
  </cols>
  <sheetData>
    <row r="1" spans="1:64" s="3" customFormat="1" ht="46.5" customHeight="1">
      <c r="A1" s="1"/>
      <c r="B1" s="245" t="s">
        <v>130</v>
      </c>
      <c r="C1" s="245"/>
      <c r="D1" s="245"/>
      <c r="E1" s="245"/>
      <c r="F1" s="245"/>
      <c r="G1" s="245"/>
      <c r="H1" s="245"/>
      <c r="I1" s="245"/>
      <c r="J1" s="245"/>
      <c r="K1" s="245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s="6" customFormat="1" ht="51.75" customHeight="1">
      <c r="A2" s="4"/>
      <c r="B2" s="246" t="s">
        <v>110</v>
      </c>
      <c r="C2" s="246"/>
      <c r="D2" s="246"/>
      <c r="E2" s="246"/>
      <c r="F2" s="246"/>
      <c r="G2" s="246"/>
      <c r="H2" s="246"/>
      <c r="I2" s="246"/>
      <c r="J2" s="246"/>
      <c r="K2" s="24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</row>
    <row r="3" spans="1:64" ht="36.6" customHeight="1">
      <c r="B3" s="247" t="s">
        <v>111</v>
      </c>
      <c r="C3" s="247"/>
      <c r="D3" s="247"/>
      <c r="E3" s="247"/>
      <c r="F3" s="247"/>
      <c r="G3" s="247"/>
      <c r="H3" s="247"/>
      <c r="I3" s="247"/>
      <c r="J3" s="247"/>
      <c r="K3" s="247"/>
    </row>
    <row r="4" spans="1:64" s="12" customFormat="1" ht="27.75" customHeight="1">
      <c r="A4" s="10"/>
      <c r="B4" s="248" t="s">
        <v>0</v>
      </c>
      <c r="C4" s="248" t="s">
        <v>1</v>
      </c>
      <c r="D4" s="248" t="s">
        <v>2</v>
      </c>
      <c r="E4" s="251" t="s">
        <v>3</v>
      </c>
      <c r="F4" s="252"/>
      <c r="G4" s="252"/>
      <c r="H4" s="252"/>
      <c r="I4" s="252"/>
      <c r="J4" s="252"/>
      <c r="K4" s="253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</row>
    <row r="5" spans="1:64" s="15" customFormat="1" ht="25.5" customHeight="1">
      <c r="A5" s="13"/>
      <c r="B5" s="249"/>
      <c r="C5" s="249"/>
      <c r="D5" s="249"/>
      <c r="E5" s="248" t="s">
        <v>4</v>
      </c>
      <c r="F5" s="251" t="s">
        <v>5</v>
      </c>
      <c r="G5" s="252"/>
      <c r="H5" s="252"/>
      <c r="I5" s="252"/>
      <c r="J5" s="252"/>
      <c r="K5" s="25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</row>
    <row r="6" spans="1:64" s="15" customFormat="1" ht="25.5" customHeight="1">
      <c r="A6" s="13"/>
      <c r="B6" s="249"/>
      <c r="C6" s="249"/>
      <c r="D6" s="249"/>
      <c r="E6" s="249"/>
      <c r="F6" s="248" t="s">
        <v>127</v>
      </c>
      <c r="G6" s="248" t="s">
        <v>128</v>
      </c>
      <c r="H6" s="254" t="s">
        <v>6</v>
      </c>
      <c r="I6" s="251" t="s">
        <v>7</v>
      </c>
      <c r="J6" s="252"/>
      <c r="K6" s="253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4" s="19" customFormat="1" ht="88.95" customHeight="1">
      <c r="A7" s="16"/>
      <c r="B7" s="250"/>
      <c r="C7" s="250"/>
      <c r="D7" s="250"/>
      <c r="E7" s="250"/>
      <c r="F7" s="250"/>
      <c r="G7" s="250"/>
      <c r="H7" s="255"/>
      <c r="I7" s="17" t="s">
        <v>8</v>
      </c>
      <c r="J7" s="17" t="s">
        <v>9</v>
      </c>
      <c r="K7" s="17" t="s">
        <v>10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</row>
    <row r="8" spans="1:64" s="19" customFormat="1" ht="23.25" customHeight="1">
      <c r="A8" s="16"/>
      <c r="B8" s="20" t="s">
        <v>11</v>
      </c>
      <c r="C8" s="21"/>
      <c r="D8" s="22"/>
      <c r="E8" s="106">
        <f t="shared" ref="E8:E13" si="0">SUM(F8:K8)</f>
        <v>20731871.370000001</v>
      </c>
      <c r="F8" s="106">
        <f>F9+F10</f>
        <v>7623882.46</v>
      </c>
      <c r="G8" s="106">
        <f>G9+G10</f>
        <v>11746142.15</v>
      </c>
      <c r="H8" s="106">
        <f t="shared" ref="H8:K8" si="1">H9+H10</f>
        <v>1271846.76</v>
      </c>
      <c r="I8" s="106">
        <f t="shared" si="1"/>
        <v>0</v>
      </c>
      <c r="J8" s="106">
        <f t="shared" si="1"/>
        <v>90000</v>
      </c>
      <c r="K8" s="106">
        <f t="shared" si="1"/>
        <v>0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</row>
    <row r="9" spans="1:64" s="19" customFormat="1" ht="31.95" customHeight="1">
      <c r="A9" s="16"/>
      <c r="B9" s="21" t="s">
        <v>12</v>
      </c>
      <c r="C9" s="21"/>
      <c r="D9" s="22"/>
      <c r="E9" s="106">
        <f t="shared" si="0"/>
        <v>20731871.370000001</v>
      </c>
      <c r="F9" s="107">
        <f>F144-F10-F11</f>
        <v>7623882.46</v>
      </c>
      <c r="G9" s="107">
        <f>G144-G10-G11</f>
        <v>11746142.15</v>
      </c>
      <c r="H9" s="107">
        <f>H144-H10-H11</f>
        <v>1271846.76</v>
      </c>
      <c r="I9" s="107">
        <f>I144-I10+I11</f>
        <v>0</v>
      </c>
      <c r="J9" s="107">
        <f>J144-J10+J11</f>
        <v>90000</v>
      </c>
      <c r="K9" s="107">
        <f>K144-K10+K11</f>
        <v>0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</row>
    <row r="10" spans="1:64" s="27" customFormat="1" ht="47.4" customHeight="1">
      <c r="A10" s="23"/>
      <c r="B10" s="24" t="s">
        <v>13</v>
      </c>
      <c r="C10" s="25"/>
      <c r="D10" s="26"/>
      <c r="E10" s="108">
        <f t="shared" si="0"/>
        <v>0</v>
      </c>
      <c r="F10" s="109">
        <v>0</v>
      </c>
      <c r="G10" s="109">
        <v>0</v>
      </c>
      <c r="H10" s="109">
        <v>0</v>
      </c>
      <c r="I10" s="109">
        <v>0</v>
      </c>
      <c r="J10" s="109">
        <v>0</v>
      </c>
      <c r="K10" s="109">
        <v>0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</row>
    <row r="11" spans="1:64" s="153" customFormat="1" ht="31.2" customHeight="1">
      <c r="A11" s="147"/>
      <c r="B11" s="148" t="s">
        <v>129</v>
      </c>
      <c r="C11" s="149"/>
      <c r="D11" s="150"/>
      <c r="E11" s="151">
        <f t="shared" si="0"/>
        <v>0</v>
      </c>
      <c r="F11" s="152">
        <v>0</v>
      </c>
      <c r="G11" s="152">
        <v>0</v>
      </c>
      <c r="H11" s="152">
        <v>0</v>
      </c>
      <c r="I11" s="152">
        <v>0</v>
      </c>
      <c r="J11" s="152">
        <v>0</v>
      </c>
      <c r="K11" s="152">
        <v>0</v>
      </c>
    </row>
    <row r="12" spans="1:64" s="19" customFormat="1" ht="23.25" customHeight="1">
      <c r="A12" s="16"/>
      <c r="B12" s="28" t="s">
        <v>131</v>
      </c>
      <c r="C12" s="22">
        <v>244</v>
      </c>
      <c r="D12" s="157">
        <v>221</v>
      </c>
      <c r="E12" s="30">
        <f t="shared" si="0"/>
        <v>125642.5</v>
      </c>
      <c r="F12" s="110">
        <v>0</v>
      </c>
      <c r="G12" s="110">
        <v>125642.5</v>
      </c>
      <c r="H12" s="110">
        <v>0</v>
      </c>
      <c r="I12" s="111">
        <v>0</v>
      </c>
      <c r="J12" s="111">
        <v>0</v>
      </c>
      <c r="K12" s="111">
        <v>0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</row>
    <row r="13" spans="1:64" s="19" customFormat="1" ht="27" customHeight="1">
      <c r="A13" s="16"/>
      <c r="B13" s="28" t="s">
        <v>14</v>
      </c>
      <c r="C13" s="22">
        <v>244</v>
      </c>
      <c r="D13" s="157">
        <v>221</v>
      </c>
      <c r="E13" s="30">
        <f t="shared" si="0"/>
        <v>12780</v>
      </c>
      <c r="F13" s="110">
        <v>0</v>
      </c>
      <c r="G13" s="110">
        <v>12780</v>
      </c>
      <c r="H13" s="110">
        <v>0</v>
      </c>
      <c r="I13" s="111">
        <v>0</v>
      </c>
      <c r="J13" s="111">
        <v>0</v>
      </c>
      <c r="K13" s="111">
        <v>0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</row>
    <row r="14" spans="1:64" s="27" customFormat="1" ht="28.5" customHeight="1">
      <c r="A14" s="23"/>
      <c r="B14" s="256" t="s">
        <v>15</v>
      </c>
      <c r="C14" s="257"/>
      <c r="D14" s="258"/>
      <c r="E14" s="35">
        <f>E12+E13</f>
        <v>138422.5</v>
      </c>
      <c r="F14" s="35">
        <f t="shared" ref="F14:K14" si="2">F12+F13</f>
        <v>0</v>
      </c>
      <c r="G14" s="35">
        <f t="shared" si="2"/>
        <v>138422.5</v>
      </c>
      <c r="H14" s="35">
        <f t="shared" si="2"/>
        <v>0</v>
      </c>
      <c r="I14" s="112">
        <f t="shared" si="2"/>
        <v>0</v>
      </c>
      <c r="J14" s="112">
        <f t="shared" si="2"/>
        <v>0</v>
      </c>
      <c r="K14" s="112">
        <f t="shared" si="2"/>
        <v>0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</row>
    <row r="15" spans="1:64" s="19" customFormat="1" ht="25.2">
      <c r="A15" s="16"/>
      <c r="B15" s="29" t="s">
        <v>16</v>
      </c>
      <c r="C15" s="159">
        <v>244</v>
      </c>
      <c r="D15" s="161">
        <v>223</v>
      </c>
      <c r="E15" s="30">
        <f>SUM(F15:K15)</f>
        <v>2770.26</v>
      </c>
      <c r="F15" s="30">
        <v>2770.26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</row>
    <row r="16" spans="1:64" s="19" customFormat="1" ht="46.2">
      <c r="A16" s="16"/>
      <c r="B16" s="31" t="s">
        <v>17</v>
      </c>
      <c r="C16" s="32">
        <v>247</v>
      </c>
      <c r="D16" s="172">
        <v>223</v>
      </c>
      <c r="E16" s="34">
        <f t="shared" ref="E16:E18" si="3">SUM(F16:K16)</f>
        <v>21175.7</v>
      </c>
      <c r="F16" s="34">
        <v>21175.7</v>
      </c>
      <c r="G16" s="34">
        <v>0</v>
      </c>
      <c r="H16" s="34">
        <v>0</v>
      </c>
      <c r="I16" s="34">
        <f t="shared" ref="I16:K17" si="4">5300-5300</f>
        <v>0</v>
      </c>
      <c r="J16" s="34">
        <f t="shared" si="4"/>
        <v>0</v>
      </c>
      <c r="K16" s="34">
        <f t="shared" si="4"/>
        <v>0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</row>
    <row r="17" spans="1:64" s="19" customFormat="1" ht="25.2">
      <c r="A17" s="16"/>
      <c r="B17" s="31" t="s">
        <v>18</v>
      </c>
      <c r="C17" s="32">
        <v>247</v>
      </c>
      <c r="D17" s="33">
        <v>223</v>
      </c>
      <c r="E17" s="34">
        <f t="shared" si="3"/>
        <v>1592633.42</v>
      </c>
      <c r="F17" s="34">
        <v>1592633.42</v>
      </c>
      <c r="G17" s="34">
        <v>0</v>
      </c>
      <c r="H17" s="34">
        <v>0</v>
      </c>
      <c r="I17" s="34">
        <f t="shared" si="4"/>
        <v>0</v>
      </c>
      <c r="J17" s="34">
        <f t="shared" si="4"/>
        <v>0</v>
      </c>
      <c r="K17" s="34">
        <f t="shared" si="4"/>
        <v>0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</row>
    <row r="18" spans="1:64" s="19" customFormat="1" ht="25.2">
      <c r="A18" s="16"/>
      <c r="B18" s="31" t="s">
        <v>19</v>
      </c>
      <c r="C18" s="32">
        <v>247</v>
      </c>
      <c r="D18" s="33">
        <v>223</v>
      </c>
      <c r="E18" s="34">
        <f t="shared" si="3"/>
        <v>220075.35</v>
      </c>
      <c r="F18" s="34">
        <v>220075.35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</row>
    <row r="19" spans="1:64" s="19" customFormat="1" ht="31.5" customHeight="1">
      <c r="A19" s="16"/>
      <c r="B19" s="256" t="s">
        <v>20</v>
      </c>
      <c r="C19" s="257"/>
      <c r="D19" s="258"/>
      <c r="E19" s="35">
        <f>SUM(E15:E18)</f>
        <v>1836654.73</v>
      </c>
      <c r="F19" s="164">
        <f>SUM(F15:F18)</f>
        <v>1836654.73</v>
      </c>
      <c r="G19" s="35">
        <f t="shared" ref="G19:K19" si="5">SUM(G15:G18)</f>
        <v>0</v>
      </c>
      <c r="H19" s="35">
        <f t="shared" si="5"/>
        <v>0</v>
      </c>
      <c r="I19" s="35">
        <f t="shared" si="5"/>
        <v>0</v>
      </c>
      <c r="J19" s="35">
        <f t="shared" si="5"/>
        <v>0</v>
      </c>
      <c r="K19" s="35">
        <f t="shared" si="5"/>
        <v>0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</row>
    <row r="20" spans="1:64" s="41" customFormat="1" ht="25.2">
      <c r="A20" s="39" t="s">
        <v>22</v>
      </c>
      <c r="B20" s="40" t="s">
        <v>133</v>
      </c>
      <c r="C20" s="37">
        <v>244</v>
      </c>
      <c r="D20" s="38">
        <v>225</v>
      </c>
      <c r="E20" s="113">
        <f t="shared" ref="E20" si="6">SUM(F20:K20)</f>
        <v>1250</v>
      </c>
      <c r="F20" s="113">
        <v>1250</v>
      </c>
      <c r="G20" s="113">
        <v>0</v>
      </c>
      <c r="H20" s="113">
        <v>0</v>
      </c>
      <c r="I20" s="113">
        <v>0</v>
      </c>
      <c r="J20" s="113">
        <v>0</v>
      </c>
      <c r="K20" s="113">
        <v>0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</row>
    <row r="21" spans="1:64" s="15" customFormat="1" ht="25.2">
      <c r="A21" s="22"/>
      <c r="B21" s="36" t="s">
        <v>21</v>
      </c>
      <c r="C21" s="37">
        <v>244</v>
      </c>
      <c r="D21" s="38">
        <v>225</v>
      </c>
      <c r="E21" s="113">
        <f t="shared" ref="E21:E35" si="7">SUM(F21:K21)</f>
        <v>16940</v>
      </c>
      <c r="F21" s="113">
        <v>16940</v>
      </c>
      <c r="G21" s="113">
        <v>0</v>
      </c>
      <c r="H21" s="113">
        <v>0</v>
      </c>
      <c r="I21" s="113">
        <v>0</v>
      </c>
      <c r="J21" s="113">
        <v>0</v>
      </c>
      <c r="K21" s="113">
        <v>0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</row>
    <row r="22" spans="1:64" s="41" customFormat="1" ht="25.2">
      <c r="A22" s="39" t="s">
        <v>22</v>
      </c>
      <c r="B22" s="40" t="s">
        <v>23</v>
      </c>
      <c r="C22" s="37">
        <v>244</v>
      </c>
      <c r="D22" s="38">
        <v>225</v>
      </c>
      <c r="E22" s="113">
        <f t="shared" si="7"/>
        <v>15856.72</v>
      </c>
      <c r="F22" s="113">
        <v>15856.72</v>
      </c>
      <c r="G22" s="113">
        <v>0</v>
      </c>
      <c r="H22" s="113">
        <v>0</v>
      </c>
      <c r="I22" s="113">
        <v>0</v>
      </c>
      <c r="J22" s="113">
        <v>0</v>
      </c>
      <c r="K22" s="113">
        <v>0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64" s="43" customFormat="1" ht="25.2">
      <c r="A23" s="42"/>
      <c r="B23" s="40" t="s">
        <v>24</v>
      </c>
      <c r="C23" s="37">
        <v>244</v>
      </c>
      <c r="D23" s="38">
        <v>225</v>
      </c>
      <c r="E23" s="113">
        <f t="shared" si="7"/>
        <v>8000</v>
      </c>
      <c r="F23" s="113">
        <v>8000</v>
      </c>
      <c r="G23" s="113">
        <v>0</v>
      </c>
      <c r="H23" s="113">
        <v>0</v>
      </c>
      <c r="I23" s="113">
        <v>0</v>
      </c>
      <c r="J23" s="113">
        <v>0</v>
      </c>
      <c r="K23" s="113">
        <v>0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</row>
    <row r="24" spans="1:64" s="41" customFormat="1" ht="94.95" customHeight="1">
      <c r="A24" s="44"/>
      <c r="B24" s="45" t="s">
        <v>25</v>
      </c>
      <c r="C24" s="37">
        <v>244</v>
      </c>
      <c r="D24" s="38">
        <v>225</v>
      </c>
      <c r="E24" s="113">
        <f t="shared" si="7"/>
        <v>2240</v>
      </c>
      <c r="F24" s="113">
        <v>2240</v>
      </c>
      <c r="G24" s="113">
        <v>0</v>
      </c>
      <c r="H24" s="113">
        <v>0</v>
      </c>
      <c r="I24" s="113">
        <v>0</v>
      </c>
      <c r="J24" s="113">
        <v>0</v>
      </c>
      <c r="K24" s="113">
        <v>0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</row>
    <row r="25" spans="1:64" s="41" customFormat="1" ht="27" customHeight="1">
      <c r="A25" s="44"/>
      <c r="B25" s="45" t="s">
        <v>26</v>
      </c>
      <c r="C25" s="37">
        <v>244</v>
      </c>
      <c r="D25" s="38">
        <v>225</v>
      </c>
      <c r="E25" s="113">
        <f t="shared" si="7"/>
        <v>1500</v>
      </c>
      <c r="F25" s="113">
        <v>1500</v>
      </c>
      <c r="G25" s="113">
        <v>0</v>
      </c>
      <c r="H25" s="113">
        <v>0</v>
      </c>
      <c r="I25" s="113">
        <v>0</v>
      </c>
      <c r="J25" s="113">
        <v>0</v>
      </c>
      <c r="K25" s="113">
        <v>0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s="41" customFormat="1" ht="30.6" customHeight="1">
      <c r="A26" s="44"/>
      <c r="B26" s="45" t="s">
        <v>27</v>
      </c>
      <c r="C26" s="37">
        <v>244</v>
      </c>
      <c r="D26" s="38">
        <v>225</v>
      </c>
      <c r="E26" s="113">
        <f t="shared" si="7"/>
        <v>0</v>
      </c>
      <c r="F26" s="113">
        <v>0</v>
      </c>
      <c r="G26" s="113">
        <v>0</v>
      </c>
      <c r="H26" s="113">
        <v>0</v>
      </c>
      <c r="I26" s="113">
        <v>0</v>
      </c>
      <c r="J26" s="113">
        <v>0</v>
      </c>
      <c r="K26" s="113">
        <v>0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64" s="41" customFormat="1" ht="67.2" customHeight="1">
      <c r="A27" s="44"/>
      <c r="B27" s="45" t="s">
        <v>28</v>
      </c>
      <c r="C27" s="37">
        <v>244</v>
      </c>
      <c r="D27" s="38">
        <v>225</v>
      </c>
      <c r="E27" s="113">
        <f t="shared" si="7"/>
        <v>20000</v>
      </c>
      <c r="F27" s="113">
        <v>20000</v>
      </c>
      <c r="G27" s="113">
        <v>0</v>
      </c>
      <c r="H27" s="113">
        <v>0</v>
      </c>
      <c r="I27" s="113">
        <v>0</v>
      </c>
      <c r="J27" s="113">
        <v>0</v>
      </c>
      <c r="K27" s="113">
        <v>0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64" s="41" customFormat="1" ht="30" customHeight="1">
      <c r="A28" s="44"/>
      <c r="B28" s="45" t="s">
        <v>121</v>
      </c>
      <c r="C28" s="37">
        <v>244</v>
      </c>
      <c r="D28" s="38">
        <v>225</v>
      </c>
      <c r="E28" s="113">
        <f t="shared" si="7"/>
        <v>5000</v>
      </c>
      <c r="F28" s="113">
        <v>5000</v>
      </c>
      <c r="G28" s="113">
        <v>0</v>
      </c>
      <c r="H28" s="113">
        <v>0</v>
      </c>
      <c r="I28" s="113">
        <v>0</v>
      </c>
      <c r="J28" s="113">
        <v>0</v>
      </c>
      <c r="K28" s="113">
        <v>0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64" s="41" customFormat="1" ht="24" customHeight="1">
      <c r="A29" s="44"/>
      <c r="B29" s="45" t="s">
        <v>29</v>
      </c>
      <c r="C29" s="46">
        <v>244</v>
      </c>
      <c r="D29" s="160">
        <v>225</v>
      </c>
      <c r="E29" s="106">
        <f t="shared" si="7"/>
        <v>0</v>
      </c>
      <c r="F29" s="113">
        <v>0</v>
      </c>
      <c r="G29" s="113">
        <v>0</v>
      </c>
      <c r="H29" s="113">
        <v>0</v>
      </c>
      <c r="I29" s="113">
        <v>0</v>
      </c>
      <c r="J29" s="113">
        <v>0</v>
      </c>
      <c r="K29" s="113">
        <v>0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</row>
    <row r="30" spans="1:64" s="41" customFormat="1" ht="31.95" customHeight="1">
      <c r="A30" s="44"/>
      <c r="B30" s="45" t="s">
        <v>30</v>
      </c>
      <c r="C30" s="22">
        <v>244</v>
      </c>
      <c r="D30" s="160">
        <v>225</v>
      </c>
      <c r="E30" s="106">
        <f t="shared" si="7"/>
        <v>24500</v>
      </c>
      <c r="F30" s="113">
        <v>24500</v>
      </c>
      <c r="G30" s="113">
        <v>0</v>
      </c>
      <c r="H30" s="113">
        <v>0</v>
      </c>
      <c r="I30" s="113">
        <v>0</v>
      </c>
      <c r="J30" s="113">
        <v>0</v>
      </c>
      <c r="K30" s="113">
        <v>0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64" s="41" customFormat="1" ht="68.400000000000006">
      <c r="A31" s="51"/>
      <c r="B31" s="45" t="s">
        <v>122</v>
      </c>
      <c r="C31" s="22">
        <v>244</v>
      </c>
      <c r="D31" s="160">
        <v>225</v>
      </c>
      <c r="E31" s="106">
        <f t="shared" si="7"/>
        <v>0</v>
      </c>
      <c r="F31" s="113">
        <v>0</v>
      </c>
      <c r="G31" s="113">
        <v>0</v>
      </c>
      <c r="H31" s="113">
        <v>0</v>
      </c>
      <c r="I31" s="113">
        <v>0</v>
      </c>
      <c r="J31" s="113">
        <v>0</v>
      </c>
      <c r="K31" s="113">
        <v>0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64" s="41" customFormat="1" ht="43.2" customHeight="1">
      <c r="A32" s="44"/>
      <c r="B32" s="45" t="s">
        <v>123</v>
      </c>
      <c r="C32" s="22">
        <v>244</v>
      </c>
      <c r="D32" s="160">
        <v>225</v>
      </c>
      <c r="E32" s="106">
        <f t="shared" si="7"/>
        <v>0</v>
      </c>
      <c r="F32" s="113">
        <v>0</v>
      </c>
      <c r="G32" s="113">
        <v>0</v>
      </c>
      <c r="H32" s="113">
        <v>0</v>
      </c>
      <c r="I32" s="113">
        <v>0</v>
      </c>
      <c r="J32" s="113">
        <v>0</v>
      </c>
      <c r="K32" s="113">
        <v>0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64" s="41" customFormat="1" ht="37.950000000000003" customHeight="1">
      <c r="A33" s="44"/>
      <c r="B33" s="45" t="s">
        <v>31</v>
      </c>
      <c r="C33" s="22">
        <v>244</v>
      </c>
      <c r="D33" s="160">
        <v>225</v>
      </c>
      <c r="E33" s="106">
        <f>SUM(F33:K33)</f>
        <v>0</v>
      </c>
      <c r="F33" s="113">
        <v>0</v>
      </c>
      <c r="G33" s="113">
        <v>0</v>
      </c>
      <c r="H33" s="113">
        <v>0</v>
      </c>
      <c r="I33" s="113">
        <v>0</v>
      </c>
      <c r="J33" s="113">
        <v>0</v>
      </c>
      <c r="K33" s="113">
        <v>0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64" s="41" customFormat="1" ht="36" customHeight="1">
      <c r="A34" s="44"/>
      <c r="B34" s="48" t="s">
        <v>32</v>
      </c>
      <c r="C34" s="49">
        <v>243</v>
      </c>
      <c r="D34" s="50">
        <v>225</v>
      </c>
      <c r="E34" s="115">
        <f t="shared" si="7"/>
        <v>0</v>
      </c>
      <c r="F34" s="115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s="41" customFormat="1" ht="25.2">
      <c r="A35" s="51"/>
      <c r="B35" s="45"/>
      <c r="C35" s="22">
        <v>244</v>
      </c>
      <c r="D35" s="160">
        <v>225</v>
      </c>
      <c r="E35" s="106">
        <f t="shared" si="7"/>
        <v>0</v>
      </c>
      <c r="F35" s="113">
        <v>0</v>
      </c>
      <c r="G35" s="114">
        <v>0</v>
      </c>
      <c r="H35" s="114">
        <v>0</v>
      </c>
      <c r="I35" s="114">
        <v>0</v>
      </c>
      <c r="J35" s="114">
        <v>0</v>
      </c>
      <c r="K35" s="114">
        <v>0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64" s="43" customFormat="1" ht="30" customHeight="1" thickBot="1">
      <c r="A36" s="52"/>
      <c r="B36" s="242" t="s">
        <v>33</v>
      </c>
      <c r="C36" s="243"/>
      <c r="D36" s="244"/>
      <c r="E36" s="117">
        <f>SUM(E20:E35)</f>
        <v>95286.720000000001</v>
      </c>
      <c r="F36" s="117">
        <f>SUM(F20:F35)</f>
        <v>95286.720000000001</v>
      </c>
      <c r="G36" s="117">
        <f t="shared" ref="G36:K36" si="8">SUM(G20:G35)</f>
        <v>0</v>
      </c>
      <c r="H36" s="117">
        <f t="shared" si="8"/>
        <v>0</v>
      </c>
      <c r="I36" s="117">
        <f t="shared" si="8"/>
        <v>0</v>
      </c>
      <c r="J36" s="117">
        <f t="shared" si="8"/>
        <v>0</v>
      </c>
      <c r="K36" s="117">
        <f t="shared" si="8"/>
        <v>0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s="53" customFormat="1" ht="48.75" hidden="1" customHeight="1">
      <c r="A37" s="264" t="s">
        <v>34</v>
      </c>
      <c r="B37" s="266" t="s">
        <v>0</v>
      </c>
      <c r="C37" s="22"/>
      <c r="D37" s="268" t="s">
        <v>35</v>
      </c>
      <c r="E37" s="271" t="s">
        <v>3</v>
      </c>
      <c r="F37" s="272"/>
      <c r="G37" s="272"/>
      <c r="H37" s="272"/>
      <c r="I37" s="272"/>
      <c r="J37" s="272"/>
      <c r="K37" s="272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</row>
    <row r="38" spans="1:64" s="53" customFormat="1" ht="26.25" hidden="1" customHeight="1">
      <c r="A38" s="264"/>
      <c r="B38" s="249"/>
      <c r="C38" s="22"/>
      <c r="D38" s="269"/>
      <c r="E38" s="261" t="s">
        <v>4</v>
      </c>
      <c r="F38" s="30"/>
      <c r="G38" s="259" t="s">
        <v>5</v>
      </c>
      <c r="H38" s="260"/>
      <c r="I38" s="260"/>
      <c r="J38" s="260"/>
      <c r="K38" s="263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</row>
    <row r="39" spans="1:64" s="53" customFormat="1" ht="114" hidden="1" customHeight="1" thickBot="1">
      <c r="A39" s="265"/>
      <c r="B39" s="267"/>
      <c r="C39" s="158"/>
      <c r="D39" s="270"/>
      <c r="E39" s="273"/>
      <c r="F39" s="162" t="s">
        <v>36</v>
      </c>
      <c r="G39" s="162" t="s">
        <v>36</v>
      </c>
      <c r="H39" s="162" t="s">
        <v>36</v>
      </c>
      <c r="I39" s="162" t="s">
        <v>37</v>
      </c>
      <c r="J39" s="162" t="s">
        <v>37</v>
      </c>
      <c r="K39" s="162" t="s">
        <v>37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</row>
    <row r="40" spans="1:64" s="53" customFormat="1" ht="25.95" hidden="1" customHeight="1" thickBot="1">
      <c r="A40" s="54" t="s">
        <v>38</v>
      </c>
      <c r="B40" s="55" t="s">
        <v>39</v>
      </c>
      <c r="C40" s="55"/>
      <c r="D40" s="56"/>
      <c r="E40" s="118"/>
      <c r="F40" s="118"/>
      <c r="G40" s="118"/>
      <c r="H40" s="118"/>
      <c r="I40" s="118"/>
      <c r="J40" s="118"/>
      <c r="K40" s="11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</row>
    <row r="41" spans="1:64" s="53" customFormat="1" ht="45.6" hidden="1" customHeight="1">
      <c r="A41" s="57" t="s">
        <v>40</v>
      </c>
      <c r="B41" s="159" t="s">
        <v>41</v>
      </c>
      <c r="C41" s="159"/>
      <c r="D41" s="58"/>
      <c r="E41" s="163"/>
      <c r="F41" s="163"/>
      <c r="G41" s="163"/>
      <c r="H41" s="163"/>
      <c r="I41" s="163"/>
      <c r="J41" s="163"/>
      <c r="K41" s="163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</row>
    <row r="42" spans="1:64" s="53" customFormat="1" ht="25.2" hidden="1" customHeight="1">
      <c r="A42" s="39" t="s">
        <v>40</v>
      </c>
      <c r="B42" s="22"/>
      <c r="C42" s="22"/>
      <c r="D42" s="59"/>
      <c r="E42" s="30"/>
      <c r="F42" s="30"/>
      <c r="G42" s="30"/>
      <c r="H42" s="30"/>
      <c r="I42" s="30"/>
      <c r="J42" s="30"/>
      <c r="K42" s="30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</row>
    <row r="43" spans="1:64" s="53" customFormat="1" ht="25.2" hidden="1" customHeight="1">
      <c r="A43" s="39"/>
      <c r="B43" s="47" t="s">
        <v>42</v>
      </c>
      <c r="C43" s="47"/>
      <c r="D43" s="59"/>
      <c r="E43" s="30"/>
      <c r="F43" s="30"/>
      <c r="G43" s="30"/>
      <c r="H43" s="30"/>
      <c r="I43" s="30"/>
      <c r="J43" s="30"/>
      <c r="K43" s="30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</row>
    <row r="44" spans="1:64" s="53" customFormat="1" ht="25.2">
      <c r="A44" s="39" t="s">
        <v>44</v>
      </c>
      <c r="B44" s="40" t="s">
        <v>45</v>
      </c>
      <c r="C44" s="60">
        <v>244</v>
      </c>
      <c r="D44" s="38">
        <v>226</v>
      </c>
      <c r="E44" s="119">
        <f t="shared" ref="E44:E54" si="9">SUM(F44:K44)</f>
        <v>10870.08</v>
      </c>
      <c r="F44" s="119">
        <v>10870.08</v>
      </c>
      <c r="G44" s="119">
        <v>0</v>
      </c>
      <c r="H44" s="119">
        <v>0</v>
      </c>
      <c r="I44" s="119">
        <v>0</v>
      </c>
      <c r="J44" s="119">
        <v>0</v>
      </c>
      <c r="K44" s="119">
        <v>0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</row>
    <row r="45" spans="1:64" s="53" customFormat="1" ht="25.2">
      <c r="A45" s="39" t="s">
        <v>46</v>
      </c>
      <c r="B45" s="40" t="s">
        <v>47</v>
      </c>
      <c r="C45" s="60">
        <v>244</v>
      </c>
      <c r="D45" s="38">
        <v>226</v>
      </c>
      <c r="E45" s="119">
        <f t="shared" si="9"/>
        <v>10164</v>
      </c>
      <c r="F45" s="119">
        <v>10164</v>
      </c>
      <c r="G45" s="119">
        <v>0</v>
      </c>
      <c r="H45" s="119">
        <v>0</v>
      </c>
      <c r="I45" s="119">
        <v>0</v>
      </c>
      <c r="J45" s="119">
        <v>0</v>
      </c>
      <c r="K45" s="119">
        <v>0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</row>
    <row r="46" spans="1:64" s="53" customFormat="1" ht="25.2">
      <c r="A46" s="39" t="s">
        <v>48</v>
      </c>
      <c r="B46" s="40" t="s">
        <v>49</v>
      </c>
      <c r="C46" s="60">
        <v>244</v>
      </c>
      <c r="D46" s="38">
        <v>226</v>
      </c>
      <c r="E46" s="119">
        <f t="shared" si="9"/>
        <v>2000</v>
      </c>
      <c r="F46" s="119">
        <v>2000</v>
      </c>
      <c r="G46" s="119">
        <v>0</v>
      </c>
      <c r="H46" s="119">
        <v>0</v>
      </c>
      <c r="I46" s="119">
        <v>0</v>
      </c>
      <c r="J46" s="119">
        <v>0</v>
      </c>
      <c r="K46" s="119">
        <v>0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</row>
    <row r="47" spans="1:64" s="53" customFormat="1" ht="25.2">
      <c r="A47" s="39" t="s">
        <v>48</v>
      </c>
      <c r="B47" s="62" t="s">
        <v>119</v>
      </c>
      <c r="C47" s="60">
        <v>244</v>
      </c>
      <c r="D47" s="38">
        <v>226</v>
      </c>
      <c r="E47" s="119">
        <f t="shared" si="9"/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  <c r="K47" s="119">
        <v>0</v>
      </c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</row>
    <row r="48" spans="1:64" s="53" customFormat="1" ht="45.6">
      <c r="A48" s="61"/>
      <c r="B48" s="62" t="s">
        <v>50</v>
      </c>
      <c r="C48" s="63">
        <v>244</v>
      </c>
      <c r="D48" s="157">
        <v>226</v>
      </c>
      <c r="E48" s="30">
        <f t="shared" si="9"/>
        <v>6000</v>
      </c>
      <c r="F48" s="119">
        <v>6000</v>
      </c>
      <c r="G48" s="119">
        <v>0</v>
      </c>
      <c r="H48" s="119">
        <v>0</v>
      </c>
      <c r="I48" s="119">
        <v>0</v>
      </c>
      <c r="J48" s="119">
        <v>0</v>
      </c>
      <c r="K48" s="119">
        <v>0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</row>
    <row r="49" spans="1:64" s="53" customFormat="1" ht="25.2">
      <c r="A49" s="61"/>
      <c r="B49" s="62" t="s">
        <v>51</v>
      </c>
      <c r="C49" s="60">
        <v>244</v>
      </c>
      <c r="D49" s="38">
        <v>226</v>
      </c>
      <c r="E49" s="119">
        <f t="shared" si="9"/>
        <v>61300</v>
      </c>
      <c r="F49" s="119">
        <v>61300</v>
      </c>
      <c r="G49" s="119">
        <v>0</v>
      </c>
      <c r="H49" s="119">
        <v>0</v>
      </c>
      <c r="I49" s="119">
        <v>0</v>
      </c>
      <c r="J49" s="119">
        <v>0</v>
      </c>
      <c r="K49" s="119">
        <v>0</v>
      </c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</row>
    <row r="50" spans="1:64" s="53" customFormat="1" ht="25.2">
      <c r="A50" s="61"/>
      <c r="B50" s="62" t="s">
        <v>52</v>
      </c>
      <c r="C50" s="60">
        <v>244</v>
      </c>
      <c r="D50" s="38">
        <v>226</v>
      </c>
      <c r="E50" s="119">
        <f t="shared" si="9"/>
        <v>4500</v>
      </c>
      <c r="F50" s="119">
        <v>4500</v>
      </c>
      <c r="G50" s="119">
        <v>0</v>
      </c>
      <c r="H50" s="119">
        <v>0</v>
      </c>
      <c r="I50" s="119">
        <v>0</v>
      </c>
      <c r="J50" s="119">
        <v>0</v>
      </c>
      <c r="K50" s="119">
        <v>0</v>
      </c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</row>
    <row r="51" spans="1:64" s="53" customFormat="1" ht="45.6">
      <c r="A51" s="61"/>
      <c r="B51" s="62" t="s">
        <v>53</v>
      </c>
      <c r="C51" s="63">
        <v>244</v>
      </c>
      <c r="D51" s="157">
        <v>226</v>
      </c>
      <c r="E51" s="30">
        <f t="shared" si="9"/>
        <v>4500</v>
      </c>
      <c r="F51" s="119">
        <v>1500</v>
      </c>
      <c r="G51" s="119">
        <v>3000</v>
      </c>
      <c r="H51" s="119">
        <v>0</v>
      </c>
      <c r="I51" s="119">
        <v>0</v>
      </c>
      <c r="J51" s="119">
        <v>0</v>
      </c>
      <c r="K51" s="119">
        <v>0</v>
      </c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</row>
    <row r="52" spans="1:64" s="53" customFormat="1" ht="25.2">
      <c r="A52" s="61"/>
      <c r="B52" s="62" t="s">
        <v>54</v>
      </c>
      <c r="C52" s="63">
        <v>244</v>
      </c>
      <c r="D52" s="157">
        <v>226</v>
      </c>
      <c r="E52" s="30">
        <f t="shared" si="9"/>
        <v>15600</v>
      </c>
      <c r="F52" s="119">
        <v>5600</v>
      </c>
      <c r="G52" s="119">
        <v>10000</v>
      </c>
      <c r="H52" s="119">
        <v>0</v>
      </c>
      <c r="I52" s="119">
        <v>0</v>
      </c>
      <c r="J52" s="119">
        <v>0</v>
      </c>
      <c r="K52" s="119">
        <v>0</v>
      </c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</row>
    <row r="53" spans="1:64" s="53" customFormat="1" ht="45.6">
      <c r="A53" s="61"/>
      <c r="B53" s="62" t="s">
        <v>134</v>
      </c>
      <c r="C53" s="63">
        <v>244</v>
      </c>
      <c r="D53" s="173">
        <v>226</v>
      </c>
      <c r="E53" s="30">
        <f t="shared" ref="E53" si="10">SUM(F53:K53)</f>
        <v>5751</v>
      </c>
      <c r="F53" s="119">
        <v>5751</v>
      </c>
      <c r="G53" s="119">
        <v>0</v>
      </c>
      <c r="H53" s="119">
        <v>0</v>
      </c>
      <c r="I53" s="119">
        <v>0</v>
      </c>
      <c r="J53" s="119">
        <v>0</v>
      </c>
      <c r="K53" s="119">
        <v>0</v>
      </c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</row>
    <row r="54" spans="1:64" s="53" customFormat="1" ht="68.400000000000006">
      <c r="A54" s="61"/>
      <c r="B54" s="62" t="s">
        <v>116</v>
      </c>
      <c r="C54" s="63">
        <v>244</v>
      </c>
      <c r="D54" s="157">
        <v>226</v>
      </c>
      <c r="E54" s="30">
        <f t="shared" si="9"/>
        <v>24813.71</v>
      </c>
      <c r="F54" s="119">
        <v>0</v>
      </c>
      <c r="G54" s="119">
        <v>24813.71</v>
      </c>
      <c r="H54" s="119">
        <v>0</v>
      </c>
      <c r="I54" s="119">
        <v>0</v>
      </c>
      <c r="J54" s="119">
        <v>0</v>
      </c>
      <c r="K54" s="119">
        <v>0</v>
      </c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</row>
    <row r="55" spans="1:64" s="53" customFormat="1" ht="25.2">
      <c r="A55" s="61"/>
      <c r="B55" s="62" t="s">
        <v>55</v>
      </c>
      <c r="C55" s="63">
        <v>244</v>
      </c>
      <c r="D55" s="165">
        <v>226</v>
      </c>
      <c r="E55" s="30">
        <f t="shared" ref="E55" si="11">SUM(F55:K55)</f>
        <v>8400</v>
      </c>
      <c r="F55" s="119">
        <v>0</v>
      </c>
      <c r="G55" s="119">
        <v>8400</v>
      </c>
      <c r="H55" s="119">
        <v>0</v>
      </c>
      <c r="I55" s="119">
        <v>0</v>
      </c>
      <c r="J55" s="119">
        <v>0</v>
      </c>
      <c r="K55" s="119">
        <v>0</v>
      </c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</row>
    <row r="56" spans="1:64" s="171" customFormat="1" ht="28.2" customHeight="1">
      <c r="A56" s="166"/>
      <c r="B56" s="167" t="s">
        <v>13</v>
      </c>
      <c r="C56" s="168">
        <v>244</v>
      </c>
      <c r="D56" s="169">
        <v>226</v>
      </c>
      <c r="E56" s="170">
        <f>SUM(F56:K56)</f>
        <v>0</v>
      </c>
      <c r="F56" s="170">
        <v>0</v>
      </c>
      <c r="G56" s="170">
        <v>0</v>
      </c>
      <c r="H56" s="170">
        <v>0</v>
      </c>
      <c r="I56" s="170">
        <v>0</v>
      </c>
      <c r="J56" s="170">
        <v>0</v>
      </c>
      <c r="K56" s="170">
        <v>0</v>
      </c>
    </row>
    <row r="57" spans="1:64" s="65" customFormat="1" ht="25.2">
      <c r="A57" s="64"/>
      <c r="B57" s="256" t="s">
        <v>56</v>
      </c>
      <c r="C57" s="257"/>
      <c r="D57" s="258"/>
      <c r="E57" s="35">
        <f>SUM(E43:E56)</f>
        <v>153898.79</v>
      </c>
      <c r="F57" s="35">
        <f>SUM(F43:F56)</f>
        <v>107685.08</v>
      </c>
      <c r="G57" s="35">
        <f>SUM(G43:G56)</f>
        <v>46213.71</v>
      </c>
      <c r="H57" s="35">
        <f t="shared" ref="H57:K57" si="12">SUM(H43:H54)</f>
        <v>0</v>
      </c>
      <c r="I57" s="35">
        <f t="shared" si="12"/>
        <v>0</v>
      </c>
      <c r="J57" s="35">
        <f t="shared" si="12"/>
        <v>0</v>
      </c>
      <c r="K57" s="35">
        <f t="shared" si="12"/>
        <v>0</v>
      </c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</row>
    <row r="58" spans="1:64" s="53" customFormat="1" ht="25.2">
      <c r="A58" s="61"/>
      <c r="B58" s="62" t="s">
        <v>113</v>
      </c>
      <c r="C58" s="63">
        <v>119</v>
      </c>
      <c r="D58" s="157">
        <v>265</v>
      </c>
      <c r="E58" s="30">
        <f t="shared" ref="E58" si="13">SUM(F58:K58)</f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</row>
    <row r="59" spans="1:64" s="65" customFormat="1" ht="25.2">
      <c r="A59" s="64"/>
      <c r="B59" s="256" t="s">
        <v>114</v>
      </c>
      <c r="C59" s="257"/>
      <c r="D59" s="258"/>
      <c r="E59" s="35">
        <f>SUM(F59:K59)</f>
        <v>0</v>
      </c>
      <c r="F59" s="35">
        <f>SUM(F58)</f>
        <v>0</v>
      </c>
      <c r="G59" s="35">
        <f>SUM(G58)</f>
        <v>0</v>
      </c>
      <c r="H59" s="35">
        <f>SUM(H44:H56)</f>
        <v>0</v>
      </c>
      <c r="I59" s="35">
        <f>SUM(I44:I56)</f>
        <v>0</v>
      </c>
      <c r="J59" s="35">
        <f>SUM(J44:J56)</f>
        <v>0</v>
      </c>
      <c r="K59" s="35">
        <f>SUM(K44:K56)</f>
        <v>0</v>
      </c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</row>
    <row r="60" spans="1:64" s="53" customFormat="1" ht="25.2" hidden="1" customHeight="1">
      <c r="A60" s="66"/>
      <c r="B60" s="67">
        <v>310</v>
      </c>
      <c r="C60" s="67"/>
      <c r="D60" s="68"/>
      <c r="E60" s="120"/>
      <c r="F60" s="120"/>
      <c r="G60" s="120"/>
      <c r="H60" s="120"/>
      <c r="I60" s="120"/>
      <c r="J60" s="120"/>
      <c r="K60" s="120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</row>
    <row r="61" spans="1:64" s="53" customFormat="1" ht="33.75" hidden="1" customHeight="1">
      <c r="A61" s="264" t="s">
        <v>34</v>
      </c>
      <c r="B61" s="248" t="s">
        <v>0</v>
      </c>
      <c r="C61" s="22"/>
      <c r="D61" s="265" t="s">
        <v>35</v>
      </c>
      <c r="E61" s="259" t="s">
        <v>3</v>
      </c>
      <c r="F61" s="260"/>
      <c r="G61" s="260"/>
      <c r="H61" s="260"/>
      <c r="I61" s="260"/>
      <c r="J61" s="260"/>
      <c r="K61" s="260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</row>
    <row r="62" spans="1:64" s="53" customFormat="1" ht="26.25" hidden="1" customHeight="1">
      <c r="A62" s="264"/>
      <c r="B62" s="249"/>
      <c r="C62" s="22"/>
      <c r="D62" s="269"/>
      <c r="E62" s="261" t="s">
        <v>4</v>
      </c>
      <c r="F62" s="30"/>
      <c r="G62" s="259" t="s">
        <v>5</v>
      </c>
      <c r="H62" s="260"/>
      <c r="I62" s="260"/>
      <c r="J62" s="260"/>
      <c r="K62" s="263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</row>
    <row r="63" spans="1:64" s="53" customFormat="1" ht="262.5" hidden="1" customHeight="1">
      <c r="A63" s="264"/>
      <c r="B63" s="250"/>
      <c r="C63" s="22"/>
      <c r="D63" s="274"/>
      <c r="E63" s="262"/>
      <c r="F63" s="121" t="s">
        <v>36</v>
      </c>
      <c r="G63" s="121" t="s">
        <v>36</v>
      </c>
      <c r="H63" s="121" t="s">
        <v>36</v>
      </c>
      <c r="I63" s="34" t="s">
        <v>37</v>
      </c>
      <c r="J63" s="34" t="s">
        <v>37</v>
      </c>
      <c r="K63" s="34" t="s">
        <v>37</v>
      </c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</row>
    <row r="64" spans="1:64" s="53" customFormat="1" ht="25.2" hidden="1" customHeight="1">
      <c r="A64" s="69" t="s">
        <v>40</v>
      </c>
      <c r="B64" s="159" t="s">
        <v>57</v>
      </c>
      <c r="C64" s="159"/>
      <c r="D64" s="58"/>
      <c r="E64" s="163"/>
      <c r="F64" s="122"/>
      <c r="G64" s="122"/>
      <c r="H64" s="122"/>
      <c r="I64" s="123"/>
      <c r="J64" s="123"/>
      <c r="K64" s="123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</row>
    <row r="65" spans="1:64" s="53" customFormat="1" ht="25.2" hidden="1" customHeight="1">
      <c r="A65" s="39"/>
      <c r="B65" s="70" t="s">
        <v>42</v>
      </c>
      <c r="C65" s="47"/>
      <c r="D65" s="59"/>
      <c r="E65" s="30" t="e">
        <f>G65+K65+#REF!</f>
        <v>#REF!</v>
      </c>
      <c r="F65" s="121">
        <v>0</v>
      </c>
      <c r="G65" s="121">
        <v>0</v>
      </c>
      <c r="H65" s="121">
        <v>0</v>
      </c>
      <c r="I65" s="34">
        <v>0</v>
      </c>
      <c r="J65" s="34">
        <v>0</v>
      </c>
      <c r="K65" s="34">
        <v>0</v>
      </c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</row>
    <row r="66" spans="1:64" s="53" customFormat="1" ht="45.6" hidden="1" customHeight="1">
      <c r="A66" s="71" t="s">
        <v>43</v>
      </c>
      <c r="B66" s="22" t="s">
        <v>58</v>
      </c>
      <c r="C66" s="22"/>
      <c r="D66" s="59"/>
      <c r="E66" s="30"/>
      <c r="F66" s="121"/>
      <c r="G66" s="121"/>
      <c r="H66" s="121"/>
      <c r="I66" s="34"/>
      <c r="J66" s="34"/>
      <c r="K66" s="34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</row>
    <row r="67" spans="1:64" s="53" customFormat="1" ht="25.2" hidden="1" customHeight="1">
      <c r="A67" s="39"/>
      <c r="B67" s="70" t="s">
        <v>42</v>
      </c>
      <c r="C67" s="47"/>
      <c r="D67" s="59"/>
      <c r="E67" s="30" t="e">
        <f>G67+K67+#REF!</f>
        <v>#REF!</v>
      </c>
      <c r="F67" s="121">
        <v>0</v>
      </c>
      <c r="G67" s="121">
        <v>0</v>
      </c>
      <c r="H67" s="121">
        <v>0</v>
      </c>
      <c r="I67" s="34">
        <v>0</v>
      </c>
      <c r="J67" s="34">
        <v>0</v>
      </c>
      <c r="K67" s="34">
        <v>0</v>
      </c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</row>
    <row r="68" spans="1:64" s="53" customFormat="1" ht="45.6" hidden="1" customHeight="1">
      <c r="A68" s="71" t="s">
        <v>22</v>
      </c>
      <c r="B68" s="22" t="s">
        <v>59</v>
      </c>
      <c r="C68" s="22"/>
      <c r="D68" s="59"/>
      <c r="E68" s="30" t="e">
        <f t="shared" ref="E68:K68" si="14">E69</f>
        <v>#REF!</v>
      </c>
      <c r="F68" s="121">
        <f t="shared" si="14"/>
        <v>0</v>
      </c>
      <c r="G68" s="121">
        <f t="shared" si="14"/>
        <v>0</v>
      </c>
      <c r="H68" s="121">
        <f t="shared" si="14"/>
        <v>0</v>
      </c>
      <c r="I68" s="34">
        <f t="shared" si="14"/>
        <v>0</v>
      </c>
      <c r="J68" s="34">
        <f t="shared" si="14"/>
        <v>0</v>
      </c>
      <c r="K68" s="34">
        <f t="shared" si="14"/>
        <v>0</v>
      </c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</row>
    <row r="69" spans="1:64" s="53" customFormat="1" ht="25.2" hidden="1" customHeight="1">
      <c r="A69" s="71" t="s">
        <v>22</v>
      </c>
      <c r="B69" s="40"/>
      <c r="C69" s="22"/>
      <c r="D69" s="59"/>
      <c r="E69" s="30" t="e">
        <f t="shared" ref="E69:K69" si="15">SUM(E70:E70)</f>
        <v>#REF!</v>
      </c>
      <c r="F69" s="121">
        <f t="shared" si="15"/>
        <v>0</v>
      </c>
      <c r="G69" s="121">
        <f t="shared" si="15"/>
        <v>0</v>
      </c>
      <c r="H69" s="121">
        <f t="shared" si="15"/>
        <v>0</v>
      </c>
      <c r="I69" s="34">
        <f t="shared" si="15"/>
        <v>0</v>
      </c>
      <c r="J69" s="34">
        <f t="shared" si="15"/>
        <v>0</v>
      </c>
      <c r="K69" s="34">
        <f t="shared" si="15"/>
        <v>0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</row>
    <row r="70" spans="1:64" s="53" customFormat="1" ht="25.2" hidden="1" customHeight="1">
      <c r="A70" s="39"/>
      <c r="B70" s="70" t="s">
        <v>42</v>
      </c>
      <c r="C70" s="47"/>
      <c r="D70" s="59"/>
      <c r="E70" s="30" t="e">
        <f>G70+K70+#REF!</f>
        <v>#REF!</v>
      </c>
      <c r="F70" s="121">
        <v>0</v>
      </c>
      <c r="G70" s="121">
        <v>0</v>
      </c>
      <c r="H70" s="121">
        <v>0</v>
      </c>
      <c r="I70" s="34">
        <v>0</v>
      </c>
      <c r="J70" s="34">
        <v>0</v>
      </c>
      <c r="K70" s="34">
        <v>0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</row>
    <row r="71" spans="1:64" s="53" customFormat="1" ht="45.6">
      <c r="A71" s="71" t="s">
        <v>44</v>
      </c>
      <c r="B71" s="28" t="s">
        <v>135</v>
      </c>
      <c r="C71" s="22">
        <v>244</v>
      </c>
      <c r="D71" s="157">
        <v>310</v>
      </c>
      <c r="E71" s="30">
        <f>SUM(F71:K71)</f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64" s="53" customFormat="1" ht="52.2" customHeight="1">
      <c r="A72" s="71"/>
      <c r="B72" s="28" t="s">
        <v>120</v>
      </c>
      <c r="C72" s="22">
        <v>244</v>
      </c>
      <c r="D72" s="174">
        <v>310</v>
      </c>
      <c r="E72" s="30">
        <f t="shared" ref="E72:E75" si="16">SUM(F72:K72)</f>
        <v>3000</v>
      </c>
      <c r="F72" s="30">
        <v>3000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64" s="53" customFormat="1" ht="47.4" customHeight="1">
      <c r="A73" s="71"/>
      <c r="B73" s="28" t="s">
        <v>136</v>
      </c>
      <c r="C73" s="22">
        <v>244</v>
      </c>
      <c r="D73" s="174">
        <v>310</v>
      </c>
      <c r="E73" s="30">
        <f t="shared" si="16"/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64" s="53" customFormat="1" ht="45.6">
      <c r="A74" s="71"/>
      <c r="B74" s="28" t="s">
        <v>137</v>
      </c>
      <c r="C74" s="22">
        <v>244</v>
      </c>
      <c r="D74" s="174">
        <v>310</v>
      </c>
      <c r="E74" s="30">
        <f t="shared" si="16"/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</row>
    <row r="75" spans="1:64" s="53" customFormat="1" ht="36.6" customHeight="1">
      <c r="A75" s="71"/>
      <c r="B75" s="28" t="s">
        <v>138</v>
      </c>
      <c r="C75" s="22">
        <v>244</v>
      </c>
      <c r="D75" s="174">
        <v>310</v>
      </c>
      <c r="E75" s="30">
        <f t="shared" si="16"/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64" s="53" customFormat="1" ht="55.2" customHeight="1">
      <c r="A76" s="71"/>
      <c r="B76" s="28" t="s">
        <v>120</v>
      </c>
      <c r="C76" s="22">
        <v>244</v>
      </c>
      <c r="D76" s="157">
        <v>310</v>
      </c>
      <c r="E76" s="30">
        <f>SUM(F76:K76)</f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64" s="53" customFormat="1" ht="45.6">
      <c r="A77" s="71" t="s">
        <v>46</v>
      </c>
      <c r="B77" s="28" t="s">
        <v>60</v>
      </c>
      <c r="C77" s="22">
        <v>244</v>
      </c>
      <c r="D77" s="157">
        <v>310</v>
      </c>
      <c r="E77" s="30">
        <f>SUM(F77:K77)</f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64" s="53" customFormat="1" ht="25.2">
      <c r="A78" s="71"/>
      <c r="B78" s="28" t="s">
        <v>61</v>
      </c>
      <c r="C78" s="22">
        <v>244</v>
      </c>
      <c r="D78" s="157">
        <v>310</v>
      </c>
      <c r="E78" s="30">
        <f>SUM(F78:K78)</f>
        <v>83100</v>
      </c>
      <c r="F78" s="30">
        <v>0</v>
      </c>
      <c r="G78" s="30">
        <v>83100</v>
      </c>
      <c r="H78" s="30">
        <v>0</v>
      </c>
      <c r="I78" s="30">
        <v>0</v>
      </c>
      <c r="J78" s="30">
        <v>0</v>
      </c>
      <c r="K78" s="30">
        <v>0</v>
      </c>
      <c r="L78" s="137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64" s="65" customFormat="1" ht="24.6">
      <c r="A79" s="72"/>
      <c r="B79" s="256" t="s">
        <v>62</v>
      </c>
      <c r="C79" s="257"/>
      <c r="D79" s="258"/>
      <c r="E79" s="35">
        <f>SUM(E71:E78)</f>
        <v>86100</v>
      </c>
      <c r="F79" s="35">
        <f>SUM(F71:F78)</f>
        <v>3000</v>
      </c>
      <c r="G79" s="35">
        <f t="shared" ref="G79:K79" si="17">SUM(G71:G78)</f>
        <v>83100</v>
      </c>
      <c r="H79" s="35">
        <f t="shared" si="17"/>
        <v>0</v>
      </c>
      <c r="I79" s="35">
        <f t="shared" si="17"/>
        <v>0</v>
      </c>
      <c r="J79" s="35">
        <f t="shared" si="17"/>
        <v>0</v>
      </c>
      <c r="K79" s="35">
        <f t="shared" si="17"/>
        <v>0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64" s="8" customFormat="1" ht="34.200000000000003" customHeight="1">
      <c r="A80" s="73"/>
      <c r="B80" s="74" t="s">
        <v>63</v>
      </c>
      <c r="C80" s="75">
        <v>244</v>
      </c>
      <c r="D80" s="76">
        <v>342</v>
      </c>
      <c r="E80" s="124">
        <f>SUM(F80:K80)</f>
        <v>90000</v>
      </c>
      <c r="F80" s="163">
        <v>0</v>
      </c>
      <c r="G80" s="163">
        <v>0</v>
      </c>
      <c r="H80" s="163">
        <v>0</v>
      </c>
      <c r="I80" s="123">
        <v>0</v>
      </c>
      <c r="J80" s="163">
        <v>90000</v>
      </c>
      <c r="K80" s="163">
        <v>0</v>
      </c>
    </row>
    <row r="81" spans="1:64" s="8" customFormat="1" ht="37.200000000000003" customHeight="1">
      <c r="A81" s="73"/>
      <c r="B81" s="77" t="s">
        <v>132</v>
      </c>
      <c r="C81" s="78">
        <v>323</v>
      </c>
      <c r="D81" s="49">
        <v>342</v>
      </c>
      <c r="E81" s="125">
        <f>SUM(F81:K81)</f>
        <v>30000</v>
      </c>
      <c r="F81" s="125">
        <v>0</v>
      </c>
      <c r="G81" s="125">
        <v>30000</v>
      </c>
      <c r="H81" s="125">
        <v>0</v>
      </c>
      <c r="I81" s="125">
        <v>0</v>
      </c>
      <c r="J81" s="125">
        <v>0</v>
      </c>
      <c r="K81" s="125">
        <v>0</v>
      </c>
      <c r="L81" s="138"/>
    </row>
    <row r="82" spans="1:64" s="8" customFormat="1" ht="37.200000000000003" customHeight="1">
      <c r="A82" s="73"/>
      <c r="B82" s="77" t="s">
        <v>118</v>
      </c>
      <c r="C82" s="78">
        <v>323</v>
      </c>
      <c r="D82" s="49">
        <v>342</v>
      </c>
      <c r="E82" s="125">
        <f>SUM(F82:K82)</f>
        <v>54182</v>
      </c>
      <c r="F82" s="125">
        <v>0</v>
      </c>
      <c r="G82" s="125">
        <v>54182</v>
      </c>
      <c r="H82" s="125">
        <v>0</v>
      </c>
      <c r="I82" s="125">
        <v>0</v>
      </c>
      <c r="J82" s="125">
        <v>0</v>
      </c>
      <c r="K82" s="125">
        <v>0</v>
      </c>
      <c r="L82" s="138"/>
    </row>
    <row r="83" spans="1:64" s="65" customFormat="1" ht="24.6">
      <c r="A83" s="79"/>
      <c r="B83" s="256" t="s">
        <v>64</v>
      </c>
      <c r="C83" s="257"/>
      <c r="D83" s="258"/>
      <c r="E83" s="126">
        <f t="shared" ref="E83:K83" si="18">SUM(E80:E82)</f>
        <v>174182</v>
      </c>
      <c r="F83" s="126">
        <f t="shared" si="18"/>
        <v>0</v>
      </c>
      <c r="G83" s="126">
        <f t="shared" si="18"/>
        <v>84182</v>
      </c>
      <c r="H83" s="126">
        <f t="shared" si="18"/>
        <v>0</v>
      </c>
      <c r="I83" s="126">
        <f t="shared" si="18"/>
        <v>0</v>
      </c>
      <c r="J83" s="126">
        <f t="shared" si="18"/>
        <v>90000</v>
      </c>
      <c r="K83" s="126">
        <f t="shared" si="18"/>
        <v>0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</row>
    <row r="84" spans="1:64" s="65" customFormat="1" ht="25.2">
      <c r="A84" s="79"/>
      <c r="B84" s="175" t="s">
        <v>65</v>
      </c>
      <c r="C84" s="75">
        <v>244</v>
      </c>
      <c r="D84" s="76">
        <v>344</v>
      </c>
      <c r="E84" s="124">
        <f>SUM(F84:K84)</f>
        <v>10000</v>
      </c>
      <c r="F84" s="124">
        <v>10000</v>
      </c>
      <c r="G84" s="124">
        <v>0</v>
      </c>
      <c r="H84" s="124">
        <v>0</v>
      </c>
      <c r="I84" s="127">
        <v>0</v>
      </c>
      <c r="J84" s="127">
        <v>0</v>
      </c>
      <c r="K84" s="127">
        <v>0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</row>
    <row r="85" spans="1:64" s="65" customFormat="1" ht="50.4">
      <c r="A85" s="79"/>
      <c r="B85" s="175" t="s">
        <v>139</v>
      </c>
      <c r="C85" s="75">
        <v>244</v>
      </c>
      <c r="D85" s="76">
        <v>344</v>
      </c>
      <c r="E85" s="124">
        <f t="shared" ref="E85:E86" si="19">SUM(F85:K85)</f>
        <v>0</v>
      </c>
      <c r="F85" s="124">
        <v>0</v>
      </c>
      <c r="G85" s="124">
        <v>0</v>
      </c>
      <c r="H85" s="124">
        <v>0</v>
      </c>
      <c r="I85" s="127">
        <v>0</v>
      </c>
      <c r="J85" s="127">
        <v>0</v>
      </c>
      <c r="K85" s="127">
        <v>0</v>
      </c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</row>
    <row r="86" spans="1:64" s="65" customFormat="1" ht="25.2">
      <c r="A86" s="79"/>
      <c r="B86" s="175" t="s">
        <v>140</v>
      </c>
      <c r="C86" s="75">
        <v>244</v>
      </c>
      <c r="D86" s="76">
        <v>344</v>
      </c>
      <c r="E86" s="124">
        <f t="shared" si="19"/>
        <v>1782.82</v>
      </c>
      <c r="F86" s="124">
        <v>1782.82</v>
      </c>
      <c r="G86" s="124">
        <v>0</v>
      </c>
      <c r="H86" s="124">
        <v>0</v>
      </c>
      <c r="I86" s="127">
        <v>0</v>
      </c>
      <c r="J86" s="127">
        <v>0</v>
      </c>
      <c r="K86" s="127">
        <v>0</v>
      </c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</row>
    <row r="87" spans="1:64" s="65" customFormat="1" ht="25.2">
      <c r="A87" s="79"/>
      <c r="B87" s="74" t="s">
        <v>66</v>
      </c>
      <c r="C87" s="75">
        <v>244</v>
      </c>
      <c r="D87" s="76">
        <v>344</v>
      </c>
      <c r="E87" s="124">
        <f>SUM(F87:K87)</f>
        <v>4000</v>
      </c>
      <c r="F87" s="124">
        <v>4000</v>
      </c>
      <c r="G87" s="124">
        <v>0</v>
      </c>
      <c r="H87" s="124">
        <v>0</v>
      </c>
      <c r="I87" s="127">
        <v>0</v>
      </c>
      <c r="J87" s="127">
        <v>0</v>
      </c>
      <c r="K87" s="127">
        <v>0</v>
      </c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</row>
    <row r="88" spans="1:64" s="65" customFormat="1" ht="24.6">
      <c r="A88" s="79"/>
      <c r="B88" s="256" t="s">
        <v>67</v>
      </c>
      <c r="C88" s="257"/>
      <c r="D88" s="258"/>
      <c r="E88" s="126">
        <f>SUM(E84:E87)</f>
        <v>15782.82</v>
      </c>
      <c r="F88" s="126">
        <f>SUM(F84:F87)</f>
        <v>15782.82</v>
      </c>
      <c r="G88" s="126">
        <f t="shared" ref="G88:K88" si="20">SUM(G87)</f>
        <v>0</v>
      </c>
      <c r="H88" s="126">
        <f t="shared" si="20"/>
        <v>0</v>
      </c>
      <c r="I88" s="126">
        <f t="shared" si="20"/>
        <v>0</v>
      </c>
      <c r="J88" s="126">
        <f t="shared" si="20"/>
        <v>0</v>
      </c>
      <c r="K88" s="126">
        <f t="shared" si="20"/>
        <v>0</v>
      </c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</row>
    <row r="89" spans="1:64" s="8" customFormat="1" ht="25.2">
      <c r="A89" s="73"/>
      <c r="B89" s="74" t="s">
        <v>68</v>
      </c>
      <c r="C89" s="75">
        <v>244</v>
      </c>
      <c r="D89" s="76">
        <v>345</v>
      </c>
      <c r="E89" s="124">
        <f>SUM(F89:K89)</f>
        <v>0</v>
      </c>
      <c r="F89" s="124">
        <v>0</v>
      </c>
      <c r="G89" s="124">
        <v>0</v>
      </c>
      <c r="H89" s="124">
        <v>0</v>
      </c>
      <c r="I89" s="163">
        <v>0</v>
      </c>
      <c r="J89" s="163">
        <v>0</v>
      </c>
      <c r="K89" s="163">
        <v>0</v>
      </c>
    </row>
    <row r="90" spans="1:64" s="65" customFormat="1" ht="24.6">
      <c r="A90" s="79"/>
      <c r="B90" s="256" t="s">
        <v>69</v>
      </c>
      <c r="C90" s="257"/>
      <c r="D90" s="258"/>
      <c r="E90" s="126">
        <f>E89</f>
        <v>0</v>
      </c>
      <c r="F90" s="126">
        <f t="shared" ref="F90:K90" si="21">F89</f>
        <v>0</v>
      </c>
      <c r="G90" s="126">
        <f t="shared" si="21"/>
        <v>0</v>
      </c>
      <c r="H90" s="126">
        <f t="shared" si="21"/>
        <v>0</v>
      </c>
      <c r="I90" s="126">
        <f t="shared" si="21"/>
        <v>0</v>
      </c>
      <c r="J90" s="126">
        <f t="shared" si="21"/>
        <v>0</v>
      </c>
      <c r="K90" s="126">
        <f t="shared" si="21"/>
        <v>0</v>
      </c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</row>
    <row r="91" spans="1:64" s="53" customFormat="1" ht="45.6">
      <c r="A91" s="80" t="s">
        <v>40</v>
      </c>
      <c r="B91" s="81" t="s">
        <v>141</v>
      </c>
      <c r="C91" s="82">
        <v>244</v>
      </c>
      <c r="D91" s="157">
        <v>346</v>
      </c>
      <c r="E91" s="163">
        <f>SUM(F91:K91)</f>
        <v>10000</v>
      </c>
      <c r="F91" s="163">
        <v>10000</v>
      </c>
      <c r="G91" s="163">
        <v>0</v>
      </c>
      <c r="H91" s="163">
        <v>0</v>
      </c>
      <c r="I91" s="163">
        <v>0</v>
      </c>
      <c r="J91" s="163">
        <v>0</v>
      </c>
      <c r="K91" s="163">
        <v>0</v>
      </c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</row>
    <row r="92" spans="1:64" s="53" customFormat="1" ht="45.6">
      <c r="A92" s="80"/>
      <c r="B92" s="83" t="s">
        <v>142</v>
      </c>
      <c r="C92" s="84">
        <v>244</v>
      </c>
      <c r="D92" s="157">
        <v>346</v>
      </c>
      <c r="E92" s="163">
        <f>SUM(F92:K92)</f>
        <v>10000</v>
      </c>
      <c r="F92" s="163">
        <v>10000</v>
      </c>
      <c r="G92" s="163">
        <v>0</v>
      </c>
      <c r="H92" s="163">
        <v>0</v>
      </c>
      <c r="I92" s="163">
        <v>0</v>
      </c>
      <c r="J92" s="163">
        <v>0</v>
      </c>
      <c r="K92" s="163">
        <v>0</v>
      </c>
      <c r="L92" s="137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</row>
    <row r="93" spans="1:64" s="53" customFormat="1" ht="25.2">
      <c r="A93" s="80"/>
      <c r="B93" s="83" t="s">
        <v>143</v>
      </c>
      <c r="C93" s="84">
        <v>244</v>
      </c>
      <c r="D93" s="157">
        <v>346</v>
      </c>
      <c r="E93" s="163">
        <f t="shared" ref="E93:E96" si="22">SUM(F93:K93)</f>
        <v>5000</v>
      </c>
      <c r="F93" s="163">
        <v>5000</v>
      </c>
      <c r="G93" s="163">
        <v>0</v>
      </c>
      <c r="H93" s="163">
        <v>0</v>
      </c>
      <c r="I93" s="163">
        <v>0</v>
      </c>
      <c r="J93" s="163">
        <v>0</v>
      </c>
      <c r="K93" s="163">
        <v>0</v>
      </c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</row>
    <row r="94" spans="1:64" s="53" customFormat="1" ht="25.2">
      <c r="A94" s="80"/>
      <c r="B94" s="83" t="s">
        <v>70</v>
      </c>
      <c r="C94" s="84">
        <v>244</v>
      </c>
      <c r="D94" s="157">
        <v>346</v>
      </c>
      <c r="E94" s="163">
        <f t="shared" si="22"/>
        <v>0</v>
      </c>
      <c r="F94" s="163">
        <v>0</v>
      </c>
      <c r="G94" s="163">
        <v>0</v>
      </c>
      <c r="H94" s="163">
        <v>0</v>
      </c>
      <c r="I94" s="163">
        <v>0</v>
      </c>
      <c r="J94" s="163">
        <v>0</v>
      </c>
      <c r="K94" s="163">
        <v>0</v>
      </c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</row>
    <row r="95" spans="1:64" s="53" customFormat="1" ht="68.400000000000006">
      <c r="A95" s="80"/>
      <c r="B95" s="83" t="s">
        <v>144</v>
      </c>
      <c r="C95" s="84">
        <v>244</v>
      </c>
      <c r="D95" s="157">
        <v>346</v>
      </c>
      <c r="E95" s="163">
        <f>SUM(F95:K95)</f>
        <v>0</v>
      </c>
      <c r="F95" s="163">
        <v>0</v>
      </c>
      <c r="G95" s="163">
        <v>0</v>
      </c>
      <c r="H95" s="163">
        <v>0</v>
      </c>
      <c r="I95" s="163">
        <v>0</v>
      </c>
      <c r="J95" s="163">
        <v>0</v>
      </c>
      <c r="K95" s="163">
        <v>0</v>
      </c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</row>
    <row r="96" spans="1:64" s="53" customFormat="1" ht="68.400000000000006">
      <c r="A96" s="80"/>
      <c r="B96" s="83" t="s">
        <v>71</v>
      </c>
      <c r="C96" s="84">
        <v>244</v>
      </c>
      <c r="D96" s="157">
        <v>346</v>
      </c>
      <c r="E96" s="163">
        <f t="shared" si="22"/>
        <v>0</v>
      </c>
      <c r="F96" s="163">
        <v>0</v>
      </c>
      <c r="G96" s="163">
        <v>0</v>
      </c>
      <c r="H96" s="163">
        <v>0</v>
      </c>
      <c r="I96" s="163">
        <v>0</v>
      </c>
      <c r="J96" s="163">
        <v>0</v>
      </c>
      <c r="K96" s="163">
        <v>0</v>
      </c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</row>
    <row r="97" spans="1:64" s="53" customFormat="1" ht="68.400000000000006">
      <c r="A97" s="80"/>
      <c r="B97" s="83" t="s">
        <v>117</v>
      </c>
      <c r="C97" s="84">
        <v>244</v>
      </c>
      <c r="D97" s="157">
        <v>346</v>
      </c>
      <c r="E97" s="163">
        <f>SUM(F97:K97)</f>
        <v>10000</v>
      </c>
      <c r="F97" s="163">
        <v>0</v>
      </c>
      <c r="G97" s="163">
        <v>10000</v>
      </c>
      <c r="H97" s="163">
        <v>0</v>
      </c>
      <c r="I97" s="163">
        <v>0</v>
      </c>
      <c r="J97" s="163">
        <v>0</v>
      </c>
      <c r="K97" s="163">
        <v>0</v>
      </c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</row>
    <row r="98" spans="1:64" s="65" customFormat="1" ht="25.2">
      <c r="A98" s="85"/>
      <c r="B98" s="256" t="s">
        <v>72</v>
      </c>
      <c r="C98" s="257"/>
      <c r="D98" s="258"/>
      <c r="E98" s="35">
        <f>SUM(E91:E97)</f>
        <v>35000</v>
      </c>
      <c r="F98" s="35">
        <f>SUM(F91:F97)</f>
        <v>25000</v>
      </c>
      <c r="G98" s="35">
        <f>SUM(G91:G97)</f>
        <v>10000</v>
      </c>
      <c r="H98" s="35">
        <f t="shared" ref="H98:K98" si="23">SUM(H91:H97)</f>
        <v>0</v>
      </c>
      <c r="I98" s="35">
        <f t="shared" si="23"/>
        <v>0</v>
      </c>
      <c r="J98" s="35">
        <f t="shared" si="23"/>
        <v>0</v>
      </c>
      <c r="K98" s="35">
        <f t="shared" si="23"/>
        <v>0</v>
      </c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</row>
    <row r="99" spans="1:64" s="53" customFormat="1" ht="25.2">
      <c r="A99" s="80"/>
      <c r="B99" s="83" t="s">
        <v>73</v>
      </c>
      <c r="C99" s="84">
        <v>244</v>
      </c>
      <c r="D99" s="157">
        <v>349</v>
      </c>
      <c r="E99" s="163">
        <f>SUM(F99:K99)</f>
        <v>2000</v>
      </c>
      <c r="F99" s="163">
        <v>0</v>
      </c>
      <c r="G99" s="163">
        <v>2000</v>
      </c>
      <c r="H99" s="163">
        <v>0</v>
      </c>
      <c r="I99" s="163">
        <v>0</v>
      </c>
      <c r="J99" s="163">
        <v>0</v>
      </c>
      <c r="K99" s="163">
        <v>0</v>
      </c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</row>
    <row r="100" spans="1:64" s="65" customFormat="1" ht="25.2">
      <c r="A100" s="85"/>
      <c r="B100" s="256" t="s">
        <v>74</v>
      </c>
      <c r="C100" s="257"/>
      <c r="D100" s="258"/>
      <c r="E100" s="35">
        <f>SUM(E99)</f>
        <v>2000</v>
      </c>
      <c r="F100" s="35">
        <f>SUM(F99)</f>
        <v>0</v>
      </c>
      <c r="G100" s="35">
        <f>SUM(G99)</f>
        <v>2000</v>
      </c>
      <c r="H100" s="35">
        <f t="shared" ref="H100:K100" si="24">SUM(H99)</f>
        <v>0</v>
      </c>
      <c r="I100" s="35">
        <f t="shared" si="24"/>
        <v>0</v>
      </c>
      <c r="J100" s="35">
        <f t="shared" si="24"/>
        <v>0</v>
      </c>
      <c r="K100" s="35">
        <f t="shared" si="24"/>
        <v>0</v>
      </c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</row>
    <row r="101" spans="1:64" s="65" customFormat="1" ht="25.2">
      <c r="A101" s="135"/>
      <c r="B101" s="279" t="s">
        <v>109</v>
      </c>
      <c r="C101" s="279"/>
      <c r="D101" s="279"/>
      <c r="E101" s="279"/>
      <c r="F101" s="279"/>
      <c r="G101" s="279"/>
      <c r="H101" s="279"/>
      <c r="I101" s="279"/>
      <c r="J101" s="279"/>
      <c r="K101" s="279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</row>
    <row r="102" spans="1:64" s="145" customFormat="1" ht="25.2">
      <c r="A102" s="139"/>
      <c r="B102" s="140" t="s">
        <v>150</v>
      </c>
      <c r="C102" s="141">
        <v>244</v>
      </c>
      <c r="D102" s="142">
        <v>346</v>
      </c>
      <c r="E102" s="143">
        <f>SUM(F102:K102)</f>
        <v>180</v>
      </c>
      <c r="F102" s="143">
        <v>180</v>
      </c>
      <c r="G102" s="143">
        <v>0</v>
      </c>
      <c r="H102" s="143">
        <v>0</v>
      </c>
      <c r="I102" s="143">
        <v>0</v>
      </c>
      <c r="J102" s="143">
        <v>0</v>
      </c>
      <c r="K102" s="143">
        <v>0</v>
      </c>
      <c r="L102" s="144"/>
    </row>
    <row r="103" spans="1:64" s="145" customFormat="1" ht="91.2">
      <c r="A103" s="139"/>
      <c r="B103" s="140" t="s">
        <v>149</v>
      </c>
      <c r="C103" s="141">
        <v>244</v>
      </c>
      <c r="D103" s="142">
        <v>225</v>
      </c>
      <c r="E103" s="143">
        <f>SUM(F103:K103)</f>
        <v>153061.22</v>
      </c>
      <c r="F103" s="143">
        <v>3061.22</v>
      </c>
      <c r="G103" s="143">
        <v>150000</v>
      </c>
      <c r="H103" s="143">
        <v>0</v>
      </c>
      <c r="I103" s="143">
        <v>0</v>
      </c>
      <c r="J103" s="143">
        <v>0</v>
      </c>
      <c r="K103" s="143">
        <v>0</v>
      </c>
      <c r="L103" s="178" t="s">
        <v>147</v>
      </c>
      <c r="M103" s="179">
        <v>226</v>
      </c>
      <c r="N103" s="180">
        <v>60100</v>
      </c>
      <c r="O103" s="180" t="s">
        <v>148</v>
      </c>
      <c r="P103" s="181">
        <v>149999.99559999999</v>
      </c>
    </row>
    <row r="104" spans="1:64" s="145" customFormat="1" ht="68.400000000000006">
      <c r="A104" s="139"/>
      <c r="B104" s="140" t="s">
        <v>145</v>
      </c>
      <c r="C104" s="146">
        <v>244</v>
      </c>
      <c r="D104" s="142">
        <v>342</v>
      </c>
      <c r="E104" s="143">
        <f>SUM(F104:K104)</f>
        <v>131383.67999999999</v>
      </c>
      <c r="F104" s="143">
        <v>2635.63</v>
      </c>
      <c r="G104" s="143">
        <v>32187.01</v>
      </c>
      <c r="H104" s="143">
        <v>96561.04</v>
      </c>
      <c r="I104" s="143">
        <v>0</v>
      </c>
      <c r="J104" s="143">
        <v>0</v>
      </c>
      <c r="K104" s="143">
        <v>0</v>
      </c>
      <c r="L104" s="178" t="s">
        <v>147</v>
      </c>
      <c r="M104" s="179">
        <v>226</v>
      </c>
      <c r="N104" s="180">
        <v>60200</v>
      </c>
      <c r="O104" s="180" t="s">
        <v>148</v>
      </c>
      <c r="P104" s="181">
        <v>3061.2244000000001</v>
      </c>
    </row>
    <row r="105" spans="1:64" s="145" customFormat="1" ht="45.6">
      <c r="A105" s="139"/>
      <c r="B105" s="140" t="s">
        <v>112</v>
      </c>
      <c r="C105" s="146">
        <v>244</v>
      </c>
      <c r="D105" s="142">
        <v>346</v>
      </c>
      <c r="E105" s="143">
        <f>SUM(F105:K105)</f>
        <v>200</v>
      </c>
      <c r="F105" s="143">
        <v>200</v>
      </c>
      <c r="G105" s="143">
        <v>0</v>
      </c>
      <c r="H105" s="143">
        <v>0</v>
      </c>
      <c r="I105" s="143">
        <v>0</v>
      </c>
      <c r="J105" s="143">
        <v>0</v>
      </c>
      <c r="K105" s="143">
        <v>0</v>
      </c>
      <c r="M105" s="145">
        <v>60244</v>
      </c>
      <c r="N105" s="145" t="s">
        <v>146</v>
      </c>
      <c r="O105" s="176">
        <v>2635.6244030850494</v>
      </c>
    </row>
    <row r="106" spans="1:64" s="65" customFormat="1" ht="25.2">
      <c r="A106" s="86"/>
      <c r="B106" s="280" t="s">
        <v>75</v>
      </c>
      <c r="C106" s="281"/>
      <c r="D106" s="282"/>
      <c r="E106" s="128">
        <f t="shared" ref="E106:K106" si="25">SUM(E102:E105)</f>
        <v>284824.90000000002</v>
      </c>
      <c r="F106" s="128">
        <f>SUM(F102:F105)</f>
        <v>6076.85</v>
      </c>
      <c r="G106" s="128">
        <f t="shared" si="25"/>
        <v>182187.01</v>
      </c>
      <c r="H106" s="128">
        <f t="shared" si="25"/>
        <v>96561.04</v>
      </c>
      <c r="I106" s="128">
        <f t="shared" si="25"/>
        <v>0</v>
      </c>
      <c r="J106" s="128">
        <f t="shared" si="25"/>
        <v>0</v>
      </c>
      <c r="K106" s="128">
        <f t="shared" si="25"/>
        <v>0</v>
      </c>
      <c r="L106" s="8"/>
      <c r="M106" s="8">
        <v>60344</v>
      </c>
      <c r="N106" s="8" t="s">
        <v>146</v>
      </c>
      <c r="O106" s="177">
        <v>96561.041686238488</v>
      </c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64" s="53" customFormat="1" ht="18" customHeight="1" thickBot="1">
      <c r="A107" s="7"/>
      <c r="B107" s="87"/>
      <c r="C107" s="87"/>
      <c r="D107" s="154"/>
      <c r="E107" s="129"/>
      <c r="F107" s="129"/>
      <c r="G107" s="129"/>
      <c r="H107" s="129"/>
      <c r="I107" s="129"/>
      <c r="J107" s="129"/>
      <c r="K107" s="129"/>
      <c r="L107" s="8"/>
      <c r="M107" s="8"/>
      <c r="N107" s="8"/>
      <c r="O107" s="177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</row>
    <row r="108" spans="1:64" s="92" customFormat="1" ht="25.8" thickBot="1">
      <c r="A108" s="88"/>
      <c r="B108" s="89" t="s">
        <v>76</v>
      </c>
      <c r="C108" s="90"/>
      <c r="D108" s="91">
        <v>240</v>
      </c>
      <c r="E108" s="130">
        <f>SUM(F108:K108)</f>
        <v>2822152.46</v>
      </c>
      <c r="F108" s="130">
        <f>F14+F19+F36+F79+F83+F88+F90+F98+F106+F57</f>
        <v>2089486.2000000002</v>
      </c>
      <c r="G108" s="130">
        <f>G14+G19+G36+G59+G79+G83+G88+G90+G98+G106+G100+G57</f>
        <v>546105.22</v>
      </c>
      <c r="H108" s="130">
        <f>H14+H19+H36+H59+H79+H83+H88+H90+H98+H106+H100</f>
        <v>96561.04</v>
      </c>
      <c r="I108" s="130">
        <f>I14+I19+I36+I59+I79+I83+I88+I90+I98+I106+I100</f>
        <v>0</v>
      </c>
      <c r="J108" s="130">
        <f>J14+J19+J36+J59+J79+J83+J88+J90+J98+J106+J100</f>
        <v>90000</v>
      </c>
      <c r="K108" s="130">
        <f>K14+K19+K36+K59+K79+K83+K88+K90+K98+K106+K100</f>
        <v>0</v>
      </c>
      <c r="L108" s="8"/>
      <c r="M108" s="8"/>
      <c r="N108" s="8"/>
      <c r="O108" s="177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</row>
    <row r="109" spans="1:64" s="53" customFormat="1" ht="3" customHeight="1">
      <c r="A109" s="7"/>
      <c r="B109" s="87"/>
      <c r="C109" s="87"/>
      <c r="D109" s="154"/>
      <c r="E109" s="129"/>
      <c r="F109" s="129"/>
      <c r="G109" s="129"/>
      <c r="H109" s="129"/>
      <c r="I109" s="129"/>
      <c r="J109" s="129"/>
      <c r="K109" s="129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</row>
    <row r="110" spans="1:64" s="53" customFormat="1" ht="25.2">
      <c r="A110" s="7"/>
      <c r="B110" s="93" t="s">
        <v>77</v>
      </c>
      <c r="C110" s="158">
        <v>851</v>
      </c>
      <c r="D110" s="160">
        <v>291</v>
      </c>
      <c r="E110" s="131">
        <f>SUM(F110:K110)</f>
        <v>824446.3</v>
      </c>
      <c r="F110" s="131">
        <v>824446.3</v>
      </c>
      <c r="G110" s="131">
        <v>0</v>
      </c>
      <c r="H110" s="131">
        <v>0</v>
      </c>
      <c r="I110" s="30">
        <v>0</v>
      </c>
      <c r="J110" s="30">
        <v>0</v>
      </c>
      <c r="K110" s="30">
        <v>0</v>
      </c>
      <c r="L110" s="137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</row>
    <row r="111" spans="1:64" s="53" customFormat="1" ht="25.2">
      <c r="A111" s="7"/>
      <c r="B111" s="28" t="s">
        <v>78</v>
      </c>
      <c r="C111" s="22">
        <v>852</v>
      </c>
      <c r="D111" s="157">
        <v>291</v>
      </c>
      <c r="E111" s="131">
        <f>SUM(F111:K111)</f>
        <v>0</v>
      </c>
      <c r="F111" s="30">
        <v>0</v>
      </c>
      <c r="G111" s="30">
        <v>0</v>
      </c>
      <c r="H111" s="30">
        <v>0</v>
      </c>
      <c r="I111" s="30">
        <v>0</v>
      </c>
      <c r="J111" s="30">
        <v>0</v>
      </c>
      <c r="K111" s="30">
        <v>0</v>
      </c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</row>
    <row r="112" spans="1:64" s="65" customFormat="1" ht="25.8" thickBot="1">
      <c r="A112" s="86"/>
      <c r="B112" s="283" t="s">
        <v>79</v>
      </c>
      <c r="C112" s="243"/>
      <c r="D112" s="244"/>
      <c r="E112" s="132">
        <f t="shared" ref="E112:K112" si="26">SUM(E110:E111)</f>
        <v>824446.3</v>
      </c>
      <c r="F112" s="132">
        <f t="shared" si="26"/>
        <v>824446.3</v>
      </c>
      <c r="G112" s="132">
        <f t="shared" si="26"/>
        <v>0</v>
      </c>
      <c r="H112" s="132">
        <f t="shared" si="26"/>
        <v>0</v>
      </c>
      <c r="I112" s="132">
        <f t="shared" si="26"/>
        <v>0</v>
      </c>
      <c r="J112" s="132">
        <f t="shared" si="26"/>
        <v>0</v>
      </c>
      <c r="K112" s="132">
        <f t="shared" si="26"/>
        <v>0</v>
      </c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</row>
    <row r="113" spans="1:64" s="53" customFormat="1" ht="17.25" customHeight="1">
      <c r="A113" s="7"/>
      <c r="B113" s="87"/>
      <c r="C113" s="87"/>
      <c r="D113" s="154"/>
      <c r="E113" s="129"/>
      <c r="F113" s="129"/>
      <c r="G113" s="129"/>
      <c r="H113" s="129"/>
      <c r="I113" s="129"/>
      <c r="J113" s="129"/>
      <c r="K113" s="129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</row>
    <row r="114" spans="1:64" s="53" customFormat="1" ht="25.2">
      <c r="A114" s="7"/>
      <c r="B114" s="94" t="s">
        <v>80</v>
      </c>
      <c r="C114" s="95"/>
      <c r="D114" s="157"/>
      <c r="E114" s="30"/>
      <c r="F114" s="30"/>
      <c r="G114" s="30"/>
      <c r="H114" s="30"/>
      <c r="I114" s="30"/>
      <c r="J114" s="30"/>
      <c r="K114" s="30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</row>
    <row r="115" spans="1:64" s="53" customFormat="1" ht="34.200000000000003" customHeight="1">
      <c r="A115" s="7"/>
      <c r="B115" s="96" t="s">
        <v>81</v>
      </c>
      <c r="C115" s="22">
        <v>111</v>
      </c>
      <c r="D115" s="157">
        <v>211</v>
      </c>
      <c r="E115" s="131">
        <f>SUM(F115:K115)</f>
        <v>0</v>
      </c>
      <c r="F115" s="30">
        <v>0</v>
      </c>
      <c r="G115" s="30">
        <v>0</v>
      </c>
      <c r="H115" s="30">
        <v>0</v>
      </c>
      <c r="I115" s="131">
        <v>0</v>
      </c>
      <c r="J115" s="131">
        <v>0</v>
      </c>
      <c r="K115" s="131">
        <v>0</v>
      </c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</row>
    <row r="116" spans="1:64" s="53" customFormat="1" ht="43.95" customHeight="1">
      <c r="A116" s="7"/>
      <c r="B116" s="96" t="s">
        <v>82</v>
      </c>
      <c r="C116" s="22">
        <v>119</v>
      </c>
      <c r="D116" s="157">
        <v>213</v>
      </c>
      <c r="E116" s="131">
        <f>SUM(F116:K116)</f>
        <v>0</v>
      </c>
      <c r="F116" s="30">
        <v>0</v>
      </c>
      <c r="G116" s="30">
        <v>0</v>
      </c>
      <c r="H116" s="30">
        <v>0</v>
      </c>
      <c r="I116" s="131">
        <v>0</v>
      </c>
      <c r="J116" s="131">
        <v>0</v>
      </c>
      <c r="K116" s="131">
        <v>0</v>
      </c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</row>
    <row r="117" spans="1:64" s="53" customFormat="1" ht="45.6">
      <c r="A117" s="7"/>
      <c r="B117" s="96" t="s">
        <v>83</v>
      </c>
      <c r="C117" s="22">
        <v>111</v>
      </c>
      <c r="D117" s="157">
        <v>211</v>
      </c>
      <c r="E117" s="131">
        <f>SUM(F117:K117)</f>
        <v>1331737.02</v>
      </c>
      <c r="F117" s="30">
        <v>0</v>
      </c>
      <c r="G117" s="30">
        <v>1331737.02</v>
      </c>
      <c r="H117" s="30">
        <v>0</v>
      </c>
      <c r="I117" s="131">
        <v>0</v>
      </c>
      <c r="J117" s="131">
        <v>0</v>
      </c>
      <c r="K117" s="131">
        <v>0</v>
      </c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</row>
    <row r="118" spans="1:64" s="53" customFormat="1" ht="68.400000000000006">
      <c r="A118" s="7"/>
      <c r="B118" s="96" t="s">
        <v>84</v>
      </c>
      <c r="C118" s="22">
        <v>119</v>
      </c>
      <c r="D118" s="157">
        <v>213</v>
      </c>
      <c r="E118" s="131">
        <f>SUM(F118:K118)</f>
        <v>408224.58</v>
      </c>
      <c r="F118" s="30">
        <v>0</v>
      </c>
      <c r="G118" s="30">
        <v>408224.58</v>
      </c>
      <c r="H118" s="30">
        <v>0</v>
      </c>
      <c r="I118" s="131">
        <v>0</v>
      </c>
      <c r="J118" s="131">
        <v>0</v>
      </c>
      <c r="K118" s="131">
        <v>0</v>
      </c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</row>
    <row r="119" spans="1:64" s="53" customFormat="1" ht="45.6">
      <c r="A119" s="7"/>
      <c r="B119" s="96" t="s">
        <v>85</v>
      </c>
      <c r="C119" s="22">
        <v>111</v>
      </c>
      <c r="D119" s="157">
        <v>266</v>
      </c>
      <c r="E119" s="131">
        <f>SUM(F119:K119)</f>
        <v>20000</v>
      </c>
      <c r="F119" s="30">
        <v>0</v>
      </c>
      <c r="G119" s="30">
        <v>20000</v>
      </c>
      <c r="H119" s="30">
        <v>0</v>
      </c>
      <c r="I119" s="131">
        <v>0</v>
      </c>
      <c r="J119" s="131">
        <v>0</v>
      </c>
      <c r="K119" s="131">
        <v>0</v>
      </c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</row>
    <row r="120" spans="1:64" s="53" customFormat="1" ht="25.2">
      <c r="A120" s="7"/>
      <c r="B120" s="96" t="s">
        <v>86</v>
      </c>
      <c r="C120" s="22">
        <v>111</v>
      </c>
      <c r="D120" s="157">
        <v>211</v>
      </c>
      <c r="E120" s="131">
        <f t="shared" ref="E120:E129" si="27">SUM(F120:K120)</f>
        <v>319749.34999999998</v>
      </c>
      <c r="F120" s="30">
        <v>0</v>
      </c>
      <c r="G120" s="30">
        <v>319749.34999999998</v>
      </c>
      <c r="H120" s="30">
        <v>0</v>
      </c>
      <c r="I120" s="131">
        <v>0</v>
      </c>
      <c r="J120" s="131">
        <v>0</v>
      </c>
      <c r="K120" s="131">
        <v>0</v>
      </c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</row>
    <row r="121" spans="1:64" s="53" customFormat="1" ht="45.6">
      <c r="A121" s="7"/>
      <c r="B121" s="96" t="s">
        <v>87</v>
      </c>
      <c r="C121" s="22">
        <v>119</v>
      </c>
      <c r="D121" s="157">
        <v>213</v>
      </c>
      <c r="E121" s="131">
        <f t="shared" si="27"/>
        <v>96564.3</v>
      </c>
      <c r="F121" s="30">
        <v>0</v>
      </c>
      <c r="G121" s="30">
        <v>96564.3</v>
      </c>
      <c r="H121" s="30">
        <v>0</v>
      </c>
      <c r="I121" s="131">
        <v>0</v>
      </c>
      <c r="J121" s="131">
        <v>0</v>
      </c>
      <c r="K121" s="131">
        <v>0</v>
      </c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</row>
    <row r="122" spans="1:64" s="53" customFormat="1" ht="45.6">
      <c r="A122" s="7"/>
      <c r="B122" s="96" t="s">
        <v>88</v>
      </c>
      <c r="C122" s="22">
        <v>111</v>
      </c>
      <c r="D122" s="157">
        <v>266</v>
      </c>
      <c r="E122" s="131">
        <f t="shared" si="27"/>
        <v>20000</v>
      </c>
      <c r="F122" s="30">
        <v>0</v>
      </c>
      <c r="G122" s="30">
        <v>20000</v>
      </c>
      <c r="H122" s="30">
        <v>0</v>
      </c>
      <c r="I122" s="131">
        <v>0</v>
      </c>
      <c r="J122" s="131">
        <v>0</v>
      </c>
      <c r="K122" s="131">
        <v>0</v>
      </c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</row>
    <row r="123" spans="1:64" s="53" customFormat="1" ht="45.6">
      <c r="A123" s="7"/>
      <c r="B123" s="96" t="s">
        <v>89</v>
      </c>
      <c r="C123" s="22">
        <v>111</v>
      </c>
      <c r="D123" s="157">
        <v>211</v>
      </c>
      <c r="E123" s="131">
        <f t="shared" si="27"/>
        <v>6313406.6799999997</v>
      </c>
      <c r="F123" s="30">
        <v>0</v>
      </c>
      <c r="G123" s="30">
        <v>6313406.6799999997</v>
      </c>
      <c r="H123" s="30">
        <v>0</v>
      </c>
      <c r="I123" s="131">
        <v>0</v>
      </c>
      <c r="J123" s="131">
        <v>0</v>
      </c>
      <c r="K123" s="131">
        <v>0</v>
      </c>
      <c r="L123" s="13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</row>
    <row r="124" spans="1:64" s="53" customFormat="1" ht="46.95" customHeight="1">
      <c r="A124" s="7"/>
      <c r="B124" s="96" t="s">
        <v>90</v>
      </c>
      <c r="C124" s="22">
        <v>119</v>
      </c>
      <c r="D124" s="157">
        <v>213</v>
      </c>
      <c r="E124" s="131">
        <f t="shared" si="27"/>
        <v>1906648.82</v>
      </c>
      <c r="F124" s="30">
        <v>0</v>
      </c>
      <c r="G124" s="30">
        <v>1906648.82</v>
      </c>
      <c r="H124" s="30">
        <v>0</v>
      </c>
      <c r="I124" s="131">
        <v>0</v>
      </c>
      <c r="J124" s="131">
        <v>0</v>
      </c>
      <c r="K124" s="131">
        <v>0</v>
      </c>
      <c r="L124" s="13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</row>
    <row r="125" spans="1:64" s="53" customFormat="1" ht="46.95" customHeight="1">
      <c r="A125" s="7"/>
      <c r="B125" s="96" t="s">
        <v>91</v>
      </c>
      <c r="C125" s="22">
        <v>111</v>
      </c>
      <c r="D125" s="157">
        <v>266</v>
      </c>
      <c r="E125" s="131">
        <f t="shared" si="27"/>
        <v>50000</v>
      </c>
      <c r="F125" s="30">
        <v>0</v>
      </c>
      <c r="G125" s="30">
        <v>50000</v>
      </c>
      <c r="H125" s="30">
        <v>0</v>
      </c>
      <c r="I125" s="131">
        <v>0</v>
      </c>
      <c r="J125" s="131">
        <v>0</v>
      </c>
      <c r="K125" s="131">
        <v>0</v>
      </c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</row>
    <row r="126" spans="1:64" s="53" customFormat="1" ht="46.95" customHeight="1">
      <c r="A126" s="7"/>
      <c r="B126" s="96" t="s">
        <v>92</v>
      </c>
      <c r="C126" s="22">
        <v>111</v>
      </c>
      <c r="D126" s="157">
        <v>211</v>
      </c>
      <c r="E126" s="131">
        <f t="shared" si="27"/>
        <v>559682.17000000004</v>
      </c>
      <c r="F126" s="30">
        <v>0</v>
      </c>
      <c r="G126" s="30">
        <v>559682.17000000004</v>
      </c>
      <c r="H126" s="30">
        <v>0</v>
      </c>
      <c r="I126" s="131">
        <v>0</v>
      </c>
      <c r="J126" s="131">
        <v>0</v>
      </c>
      <c r="K126" s="131">
        <v>0</v>
      </c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</row>
    <row r="127" spans="1:64" s="53" customFormat="1" ht="46.95" customHeight="1">
      <c r="A127" s="7"/>
      <c r="B127" s="96" t="s">
        <v>93</v>
      </c>
      <c r="C127" s="22">
        <v>119</v>
      </c>
      <c r="D127" s="157">
        <v>213</v>
      </c>
      <c r="E127" s="131">
        <f t="shared" si="27"/>
        <v>169024.01</v>
      </c>
      <c r="F127" s="30">
        <v>0</v>
      </c>
      <c r="G127" s="30">
        <v>169024.01</v>
      </c>
      <c r="H127" s="30">
        <v>0</v>
      </c>
      <c r="I127" s="131">
        <v>0</v>
      </c>
      <c r="J127" s="131">
        <v>0</v>
      </c>
      <c r="K127" s="131">
        <v>0</v>
      </c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</row>
    <row r="128" spans="1:64" s="53" customFormat="1" ht="46.95" customHeight="1">
      <c r="A128" s="7"/>
      <c r="B128" s="96" t="s">
        <v>94</v>
      </c>
      <c r="C128" s="22">
        <v>111</v>
      </c>
      <c r="D128" s="157">
        <v>266</v>
      </c>
      <c r="E128" s="131">
        <f t="shared" si="27"/>
        <v>5000</v>
      </c>
      <c r="F128" s="30">
        <v>0</v>
      </c>
      <c r="G128" s="30">
        <v>5000</v>
      </c>
      <c r="H128" s="30">
        <v>0</v>
      </c>
      <c r="I128" s="131">
        <v>0</v>
      </c>
      <c r="J128" s="131">
        <v>0</v>
      </c>
      <c r="K128" s="131">
        <v>0</v>
      </c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</row>
    <row r="129" spans="1:64" s="53" customFormat="1" ht="42.6" customHeight="1">
      <c r="A129" s="7"/>
      <c r="B129" s="96" t="s">
        <v>124</v>
      </c>
      <c r="C129" s="22">
        <v>111</v>
      </c>
      <c r="D129" s="157">
        <v>211</v>
      </c>
      <c r="E129" s="131">
        <f t="shared" si="27"/>
        <v>3613632.84</v>
      </c>
      <c r="F129" s="30">
        <v>3613632.84</v>
      </c>
      <c r="G129" s="30">
        <v>0</v>
      </c>
      <c r="H129" s="30">
        <v>0</v>
      </c>
      <c r="I129" s="131">
        <v>0</v>
      </c>
      <c r="J129" s="131">
        <v>0</v>
      </c>
      <c r="K129" s="131">
        <v>0</v>
      </c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</row>
    <row r="130" spans="1:64" s="53" customFormat="1" ht="42" customHeight="1">
      <c r="A130" s="7"/>
      <c r="B130" s="97" t="s">
        <v>125</v>
      </c>
      <c r="C130" s="158">
        <v>119</v>
      </c>
      <c r="D130" s="160">
        <v>213</v>
      </c>
      <c r="E130" s="133">
        <f>SUM(F130:K130)</f>
        <v>1091317.1200000001</v>
      </c>
      <c r="F130" s="30">
        <v>1091317.1200000001</v>
      </c>
      <c r="G130" s="30">
        <v>0</v>
      </c>
      <c r="H130" s="30">
        <v>0</v>
      </c>
      <c r="I130" s="131">
        <v>0</v>
      </c>
      <c r="J130" s="131">
        <v>0</v>
      </c>
      <c r="K130" s="131">
        <v>0</v>
      </c>
      <c r="L130" s="137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</row>
    <row r="131" spans="1:64" s="53" customFormat="1" ht="45.6">
      <c r="A131" s="7"/>
      <c r="B131" s="96" t="s">
        <v>126</v>
      </c>
      <c r="C131" s="22">
        <v>111</v>
      </c>
      <c r="D131" s="157">
        <v>266</v>
      </c>
      <c r="E131" s="133">
        <f>SUM(F131:K131)</f>
        <v>5000</v>
      </c>
      <c r="F131" s="30">
        <v>5000</v>
      </c>
      <c r="G131" s="30">
        <v>0</v>
      </c>
      <c r="H131" s="30">
        <v>0</v>
      </c>
      <c r="I131" s="131">
        <v>0</v>
      </c>
      <c r="J131" s="131">
        <v>0</v>
      </c>
      <c r="K131" s="131">
        <v>0</v>
      </c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</row>
    <row r="132" spans="1:64" s="53" customFormat="1" ht="25.2">
      <c r="A132" s="7"/>
      <c r="B132" s="96" t="s">
        <v>95</v>
      </c>
      <c r="C132" s="22">
        <v>111</v>
      </c>
      <c r="D132" s="157">
        <v>211</v>
      </c>
      <c r="E132" s="133">
        <f>SUM(F132:K132)</f>
        <v>69431.64</v>
      </c>
      <c r="F132" s="30">
        <v>0</v>
      </c>
      <c r="G132" s="30">
        <v>0</v>
      </c>
      <c r="H132" s="30">
        <v>69431.64</v>
      </c>
      <c r="I132" s="131">
        <v>0</v>
      </c>
      <c r="J132" s="131">
        <v>0</v>
      </c>
      <c r="K132" s="131">
        <v>0</v>
      </c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</row>
    <row r="133" spans="1:64" s="53" customFormat="1" ht="25.2">
      <c r="A133" s="7"/>
      <c r="B133" s="96" t="s">
        <v>96</v>
      </c>
      <c r="C133" s="158">
        <v>119</v>
      </c>
      <c r="D133" s="160">
        <v>213</v>
      </c>
      <c r="E133" s="133">
        <f t="shared" ref="E133:E134" si="28">SUM(F133:K133)</f>
        <v>20968.36</v>
      </c>
      <c r="F133" s="30">
        <v>0</v>
      </c>
      <c r="G133" s="30">
        <v>0</v>
      </c>
      <c r="H133" s="30">
        <v>20968.36</v>
      </c>
      <c r="I133" s="131">
        <v>0</v>
      </c>
      <c r="J133" s="131">
        <v>0</v>
      </c>
      <c r="K133" s="131">
        <v>0</v>
      </c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</row>
    <row r="134" spans="1:64" s="53" customFormat="1" ht="25.2">
      <c r="A134" s="7"/>
      <c r="B134" s="96" t="s">
        <v>97</v>
      </c>
      <c r="C134" s="22">
        <v>111</v>
      </c>
      <c r="D134" s="157">
        <v>211</v>
      </c>
      <c r="E134" s="133">
        <f t="shared" si="28"/>
        <v>833245.56</v>
      </c>
      <c r="F134" s="30">
        <v>0</v>
      </c>
      <c r="G134" s="30">
        <v>0</v>
      </c>
      <c r="H134" s="30">
        <v>833245.56</v>
      </c>
      <c r="I134" s="131">
        <v>0</v>
      </c>
      <c r="J134" s="131">
        <v>0</v>
      </c>
      <c r="K134" s="131">
        <v>0</v>
      </c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</row>
    <row r="135" spans="1:64" s="53" customFormat="1" ht="45" customHeight="1">
      <c r="A135" s="7"/>
      <c r="B135" s="96" t="s">
        <v>98</v>
      </c>
      <c r="C135" s="22">
        <v>119</v>
      </c>
      <c r="D135" s="157">
        <v>213</v>
      </c>
      <c r="E135" s="131">
        <f>SUM(F135:K135)</f>
        <v>251640.16</v>
      </c>
      <c r="F135" s="30">
        <v>0</v>
      </c>
      <c r="G135" s="30">
        <v>0</v>
      </c>
      <c r="H135" s="30">
        <v>251640.16</v>
      </c>
      <c r="I135" s="131">
        <v>0</v>
      </c>
      <c r="J135" s="131">
        <v>0</v>
      </c>
      <c r="K135" s="131">
        <v>0</v>
      </c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</row>
    <row r="136" spans="1:64" s="65" customFormat="1" ht="27.75" customHeight="1">
      <c r="A136" s="86"/>
      <c r="B136" s="284" t="s">
        <v>99</v>
      </c>
      <c r="C136" s="285"/>
      <c r="D136" s="286"/>
      <c r="E136" s="134">
        <f>SUM(F136:K136)</f>
        <v>17085272.609999999</v>
      </c>
      <c r="F136" s="134">
        <f>SUM(F115:F135)</f>
        <v>4709949.96</v>
      </c>
      <c r="G136" s="134">
        <f>SUM(G115:G135)</f>
        <v>11200036.93</v>
      </c>
      <c r="H136" s="134">
        <f t="shared" ref="H136:K136" si="29">SUM(H115:H135)</f>
        <v>1175285.72</v>
      </c>
      <c r="I136" s="134">
        <f t="shared" si="29"/>
        <v>0</v>
      </c>
      <c r="J136" s="134">
        <f t="shared" si="29"/>
        <v>0</v>
      </c>
      <c r="K136" s="134">
        <f t="shared" si="29"/>
        <v>0</v>
      </c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</row>
    <row r="137" spans="1:64" s="53" customFormat="1" ht="27.75" customHeight="1">
      <c r="A137" s="7"/>
      <c r="B137" s="98"/>
      <c r="C137" s="98">
        <v>111</v>
      </c>
      <c r="D137" s="157"/>
      <c r="E137" s="30">
        <f t="shared" ref="E137:E143" si="30">SUM(F137:K137)</f>
        <v>13140885.259999998</v>
      </c>
      <c r="F137" s="30">
        <f>F115+F117+F123+F129+F132+F134+F131+F126+F128+F120+F122+F125+F119</f>
        <v>3618632.84</v>
      </c>
      <c r="G137" s="30">
        <f t="shared" ref="G137:K137" si="31">G115+G117+G123+G129+G132+G134+G131+G126+G128+G120+G122+G125+G119</f>
        <v>8619575.2199999988</v>
      </c>
      <c r="H137" s="30">
        <f t="shared" si="31"/>
        <v>902677.20000000007</v>
      </c>
      <c r="I137" s="30">
        <f t="shared" si="31"/>
        <v>0</v>
      </c>
      <c r="J137" s="30">
        <f t="shared" si="31"/>
        <v>0</v>
      </c>
      <c r="K137" s="30">
        <f t="shared" si="31"/>
        <v>0</v>
      </c>
    </row>
    <row r="138" spans="1:64" s="53" customFormat="1" ht="27.75" customHeight="1">
      <c r="A138" s="7"/>
      <c r="B138" s="98"/>
      <c r="C138" s="98">
        <v>119</v>
      </c>
      <c r="D138" s="157"/>
      <c r="E138" s="30">
        <f>SUM(F138:K138)</f>
        <v>3944387.35</v>
      </c>
      <c r="F138" s="30">
        <f>F116+F118+F124+F130+F133+F135+F121+F127+F58</f>
        <v>1091317.1200000001</v>
      </c>
      <c r="G138" s="30">
        <f t="shared" ref="G138:K138" si="32">G116+G118+G124+G130+G133+G135+G121+G127</f>
        <v>2580461.71</v>
      </c>
      <c r="H138" s="30">
        <f>H116+H118+H124+H130+H133+H135+H121+H127</f>
        <v>272608.52</v>
      </c>
      <c r="I138" s="30">
        <f t="shared" si="32"/>
        <v>0</v>
      </c>
      <c r="J138" s="30">
        <f t="shared" si="32"/>
        <v>0</v>
      </c>
      <c r="K138" s="30">
        <f t="shared" si="32"/>
        <v>0</v>
      </c>
    </row>
    <row r="139" spans="1:64" s="53" customFormat="1" ht="27.75" customHeight="1">
      <c r="A139" s="7"/>
      <c r="B139" s="98"/>
      <c r="C139" s="98">
        <v>243</v>
      </c>
      <c r="D139" s="157"/>
      <c r="E139" s="30">
        <f t="shared" si="30"/>
        <v>0</v>
      </c>
      <c r="F139" s="30">
        <f>F34</f>
        <v>0</v>
      </c>
      <c r="G139" s="30">
        <f t="shared" ref="G139:K139" si="33">G34</f>
        <v>0</v>
      </c>
      <c r="H139" s="30">
        <f t="shared" si="33"/>
        <v>0</v>
      </c>
      <c r="I139" s="30">
        <f t="shared" si="33"/>
        <v>0</v>
      </c>
      <c r="J139" s="30">
        <f t="shared" si="33"/>
        <v>0</v>
      </c>
      <c r="K139" s="30">
        <f t="shared" si="33"/>
        <v>0</v>
      </c>
    </row>
    <row r="140" spans="1:64" s="53" customFormat="1" ht="27.75" customHeight="1">
      <c r="A140" s="7"/>
      <c r="B140" s="98"/>
      <c r="C140" s="98">
        <v>244</v>
      </c>
      <c r="D140" s="157"/>
      <c r="E140" s="30">
        <f>SUM(F140:K140)</f>
        <v>904085.99000000022</v>
      </c>
      <c r="F140" s="30">
        <f t="shared" ref="F140:K140" si="34">F108-F139-F141-F142</f>
        <v>255601.73000000021</v>
      </c>
      <c r="G140" s="30">
        <f t="shared" si="34"/>
        <v>461923.22</v>
      </c>
      <c r="H140" s="30">
        <f t="shared" si="34"/>
        <v>96561.04</v>
      </c>
      <c r="I140" s="30">
        <f t="shared" si="34"/>
        <v>0</v>
      </c>
      <c r="J140" s="30">
        <f t="shared" si="34"/>
        <v>90000</v>
      </c>
      <c r="K140" s="30">
        <f t="shared" si="34"/>
        <v>0</v>
      </c>
    </row>
    <row r="141" spans="1:64" s="53" customFormat="1" ht="27.75" customHeight="1">
      <c r="A141" s="7"/>
      <c r="B141" s="98"/>
      <c r="C141" s="98">
        <v>247</v>
      </c>
      <c r="D141" s="157"/>
      <c r="E141" s="30">
        <f t="shared" si="30"/>
        <v>1833884.47</v>
      </c>
      <c r="F141" s="30">
        <f>F18+F17+F16</f>
        <v>1833884.47</v>
      </c>
      <c r="G141" s="30">
        <f t="shared" ref="G141:K141" si="35">G18+G17+G16</f>
        <v>0</v>
      </c>
      <c r="H141" s="30">
        <f t="shared" si="35"/>
        <v>0</v>
      </c>
      <c r="I141" s="30">
        <f t="shared" si="35"/>
        <v>0</v>
      </c>
      <c r="J141" s="30">
        <f t="shared" si="35"/>
        <v>0</v>
      </c>
      <c r="K141" s="30">
        <f t="shared" si="35"/>
        <v>0</v>
      </c>
    </row>
    <row r="142" spans="1:64" s="53" customFormat="1" ht="27.75" customHeight="1">
      <c r="A142" s="7"/>
      <c r="B142" s="98"/>
      <c r="C142" s="98">
        <v>323</v>
      </c>
      <c r="D142" s="157"/>
      <c r="E142" s="30">
        <f>SUM(F142:K142)</f>
        <v>84182</v>
      </c>
      <c r="F142" s="30">
        <f>F82+F81</f>
        <v>0</v>
      </c>
      <c r="G142" s="30">
        <f>G82+G81</f>
        <v>84182</v>
      </c>
      <c r="H142" s="30">
        <f t="shared" ref="H142:K142" si="36">H82+H81</f>
        <v>0</v>
      </c>
      <c r="I142" s="30">
        <f t="shared" si="36"/>
        <v>0</v>
      </c>
      <c r="J142" s="30">
        <f t="shared" si="36"/>
        <v>0</v>
      </c>
      <c r="K142" s="30">
        <f t="shared" si="36"/>
        <v>0</v>
      </c>
    </row>
    <row r="143" spans="1:64" s="53" customFormat="1" ht="39.6" customHeight="1">
      <c r="A143" s="7"/>
      <c r="B143" s="98"/>
      <c r="C143" s="98" t="s">
        <v>100</v>
      </c>
      <c r="D143" s="157"/>
      <c r="E143" s="30">
        <f t="shared" si="30"/>
        <v>824446.3</v>
      </c>
      <c r="F143" s="30">
        <f>F112</f>
        <v>824446.3</v>
      </c>
      <c r="G143" s="30">
        <f t="shared" ref="G143:K143" si="37">G112</f>
        <v>0</v>
      </c>
      <c r="H143" s="30">
        <f t="shared" si="37"/>
        <v>0</v>
      </c>
      <c r="I143" s="30">
        <f t="shared" si="37"/>
        <v>0</v>
      </c>
      <c r="J143" s="30">
        <f t="shared" si="37"/>
        <v>0</v>
      </c>
      <c r="K143" s="30">
        <f t="shared" si="37"/>
        <v>0</v>
      </c>
    </row>
    <row r="144" spans="1:64" s="53" customFormat="1" ht="30" customHeight="1">
      <c r="A144" s="7"/>
      <c r="B144" s="25" t="s">
        <v>101</v>
      </c>
      <c r="C144" s="25"/>
      <c r="D144" s="99"/>
      <c r="E144" s="128">
        <f t="shared" ref="E144:K144" si="38">E108+E112+E136</f>
        <v>20731871.369999997</v>
      </c>
      <c r="F144" s="128">
        <f t="shared" si="38"/>
        <v>7623882.46</v>
      </c>
      <c r="G144" s="128">
        <f t="shared" si="38"/>
        <v>11746142.15</v>
      </c>
      <c r="H144" s="128">
        <f t="shared" si="38"/>
        <v>1271846.76</v>
      </c>
      <c r="I144" s="128">
        <f t="shared" si="38"/>
        <v>0</v>
      </c>
      <c r="J144" s="128">
        <f t="shared" si="38"/>
        <v>90000</v>
      </c>
      <c r="K144" s="128">
        <f t="shared" si="38"/>
        <v>0</v>
      </c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</row>
    <row r="145" spans="1:64" s="53" customFormat="1" ht="36" customHeight="1">
      <c r="A145" s="7"/>
      <c r="B145" s="100"/>
      <c r="C145" s="100"/>
      <c r="D145" s="101"/>
      <c r="E145" s="102"/>
      <c r="F145" s="102"/>
      <c r="G145" s="102"/>
      <c r="H145" s="102"/>
      <c r="I145" s="102"/>
      <c r="J145" s="102"/>
      <c r="K145" s="102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</row>
    <row r="146" spans="1:64" s="53" customFormat="1" ht="5.4" customHeight="1">
      <c r="A146" s="7"/>
      <c r="B146" s="100"/>
      <c r="C146" s="100"/>
      <c r="D146" s="101"/>
      <c r="E146" s="101"/>
      <c r="F146" s="101"/>
      <c r="G146" s="101"/>
      <c r="H146" s="101"/>
      <c r="I146" s="101"/>
      <c r="J146" s="101"/>
      <c r="K146" s="101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</row>
    <row r="147" spans="1:64" s="53" customFormat="1" ht="33.75" hidden="1" customHeight="1">
      <c r="A147" s="7"/>
      <c r="B147" s="100"/>
      <c r="C147" s="100"/>
      <c r="D147" s="101"/>
      <c r="E147" s="103">
        <f>E10-E144</f>
        <v>-20731871.369999997</v>
      </c>
      <c r="F147" s="101"/>
      <c r="G147" s="101"/>
      <c r="H147" s="101"/>
      <c r="I147" s="101"/>
      <c r="J147" s="101"/>
      <c r="K147" s="101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</row>
    <row r="148" spans="1:64" s="53" customFormat="1" ht="54" hidden="1" customHeight="1">
      <c r="A148" s="7"/>
      <c r="B148" s="100"/>
      <c r="C148" s="100"/>
      <c r="D148" s="101"/>
      <c r="E148" s="103">
        <f>E10-E145</f>
        <v>0</v>
      </c>
      <c r="F148" s="101"/>
      <c r="G148" s="101"/>
      <c r="H148" s="101"/>
      <c r="I148" s="101"/>
      <c r="J148" s="101"/>
      <c r="K148" s="101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</row>
    <row r="149" spans="1:64" s="53" customFormat="1" ht="35.25" customHeight="1">
      <c r="A149" s="7"/>
      <c r="B149" s="100" t="s">
        <v>102</v>
      </c>
      <c r="C149" s="100"/>
      <c r="D149" s="287" t="s">
        <v>103</v>
      </c>
      <c r="E149" s="276"/>
      <c r="F149" s="68"/>
      <c r="G149" s="68"/>
      <c r="H149" s="68" t="s">
        <v>104</v>
      </c>
      <c r="I149" s="101"/>
      <c r="J149" s="101"/>
      <c r="K149" s="101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</row>
    <row r="150" spans="1:64" s="53" customFormat="1" ht="27.75" customHeight="1">
      <c r="A150" s="7"/>
      <c r="B150" s="100" t="s">
        <v>105</v>
      </c>
      <c r="C150" s="100"/>
      <c r="D150" s="246" t="s">
        <v>106</v>
      </c>
      <c r="E150" s="278"/>
      <c r="F150" s="101"/>
      <c r="G150" s="101"/>
      <c r="H150" s="101"/>
      <c r="I150" s="101"/>
      <c r="J150" s="101"/>
      <c r="K150" s="101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</row>
    <row r="151" spans="1:64" s="53" customFormat="1" ht="27.75" customHeight="1">
      <c r="A151" s="7"/>
      <c r="B151" s="100"/>
      <c r="C151" s="100"/>
      <c r="D151" s="155"/>
      <c r="E151" s="156"/>
      <c r="F151" s="101"/>
      <c r="G151" s="101"/>
      <c r="H151" s="101"/>
      <c r="I151" s="101"/>
      <c r="J151" s="101"/>
      <c r="K151" s="101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</row>
    <row r="152" spans="1:64" s="53" customFormat="1" ht="46.95" customHeight="1">
      <c r="A152" s="7"/>
      <c r="B152" s="100" t="s">
        <v>107</v>
      </c>
      <c r="C152" s="100"/>
      <c r="D152" s="275" t="s">
        <v>108</v>
      </c>
      <c r="E152" s="276"/>
      <c r="F152" s="68"/>
      <c r="G152" s="68"/>
      <c r="H152" s="277" t="s">
        <v>115</v>
      </c>
      <c r="I152" s="277"/>
      <c r="J152" s="101"/>
      <c r="K152" s="101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</row>
    <row r="153" spans="1:64" s="53" customFormat="1" ht="19.95" customHeight="1">
      <c r="A153" s="7"/>
      <c r="B153" s="100"/>
      <c r="C153" s="100"/>
      <c r="D153" s="246" t="s">
        <v>106</v>
      </c>
      <c r="E153" s="278"/>
      <c r="F153" s="101"/>
      <c r="G153" s="101"/>
      <c r="H153" s="101"/>
      <c r="I153" s="101"/>
      <c r="J153" s="101"/>
      <c r="K153" s="101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</row>
    <row r="154" spans="1:64" s="53" customFormat="1">
      <c r="A154" s="7"/>
      <c r="B154" s="104"/>
      <c r="C154" s="104"/>
      <c r="D154" s="101"/>
      <c r="E154" s="101"/>
      <c r="F154" s="101"/>
      <c r="G154" s="101"/>
      <c r="H154" s="101"/>
      <c r="I154" s="101"/>
      <c r="J154" s="101"/>
      <c r="K154" s="101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</row>
    <row r="155" spans="1:64" s="53" customFormat="1">
      <c r="A155" s="7"/>
      <c r="B155" s="100"/>
      <c r="C155" s="100"/>
      <c r="D155" s="101"/>
      <c r="E155" s="102">
        <f t="shared" ref="E155:K155" si="39">E144-E8</f>
        <v>0</v>
      </c>
      <c r="F155" s="102">
        <f t="shared" si="39"/>
        <v>0</v>
      </c>
      <c r="G155" s="102">
        <f t="shared" si="39"/>
        <v>0</v>
      </c>
      <c r="H155" s="102">
        <f t="shared" si="39"/>
        <v>0</v>
      </c>
      <c r="I155" s="102">
        <f t="shared" si="39"/>
        <v>0</v>
      </c>
      <c r="J155" s="102">
        <f t="shared" si="39"/>
        <v>0</v>
      </c>
      <c r="K155" s="102">
        <f t="shared" si="39"/>
        <v>0</v>
      </c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</row>
    <row r="156" spans="1:64" s="53" customFormat="1">
      <c r="A156" s="7"/>
      <c r="B156" s="100"/>
      <c r="C156" s="100"/>
      <c r="D156" s="101"/>
      <c r="E156" s="105"/>
      <c r="F156" s="105"/>
      <c r="G156" s="105"/>
      <c r="H156" s="105"/>
      <c r="I156" s="105"/>
      <c r="J156" s="105"/>
      <c r="K156" s="105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</row>
    <row r="157" spans="1:64" s="53" customFormat="1" ht="30.6">
      <c r="A157" s="7"/>
      <c r="B157" s="100"/>
      <c r="C157" s="100"/>
      <c r="D157" s="101"/>
      <c r="E157" s="136"/>
      <c r="F157" s="101"/>
      <c r="G157" s="101"/>
      <c r="H157" s="101"/>
      <c r="I157" s="101"/>
      <c r="J157" s="101"/>
      <c r="K157" s="101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</row>
    <row r="158" spans="1:64" s="53" customFormat="1">
      <c r="A158" s="7"/>
      <c r="B158" s="100"/>
      <c r="C158" s="100"/>
      <c r="D158" s="101"/>
      <c r="E158" s="101"/>
      <c r="F158" s="101"/>
      <c r="G158" s="101"/>
      <c r="H158" s="101"/>
      <c r="I158" s="101"/>
      <c r="J158" s="101"/>
      <c r="K158" s="10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</row>
    <row r="159" spans="1:64" s="53" customFormat="1">
      <c r="A159" s="7"/>
      <c r="B159" s="100"/>
      <c r="C159" s="100"/>
      <c r="D159" s="101"/>
      <c r="E159" s="101"/>
      <c r="F159" s="101"/>
      <c r="G159" s="101"/>
      <c r="H159" s="101"/>
      <c r="I159" s="101"/>
      <c r="J159" s="101"/>
      <c r="K159" s="101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</row>
    <row r="160" spans="1:64" s="53" customFormat="1">
      <c r="A160" s="7"/>
      <c r="B160" s="100"/>
      <c r="C160" s="100"/>
      <c r="D160" s="101"/>
      <c r="E160" s="101"/>
      <c r="F160" s="101"/>
      <c r="G160" s="101"/>
      <c r="H160" s="101"/>
      <c r="I160" s="101"/>
      <c r="J160" s="101"/>
      <c r="K160" s="101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</row>
    <row r="161" spans="1:64" s="53" customFormat="1">
      <c r="A161" s="7"/>
      <c r="B161" s="100"/>
      <c r="C161" s="100"/>
      <c r="D161" s="101"/>
      <c r="E161" s="101"/>
      <c r="F161" s="101"/>
      <c r="G161" s="101"/>
      <c r="H161" s="101"/>
      <c r="I161" s="101"/>
      <c r="J161" s="101"/>
      <c r="K161" s="101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</row>
    <row r="162" spans="1:64" s="53" customFormat="1">
      <c r="A162" s="7"/>
      <c r="B162" s="100"/>
      <c r="C162" s="100"/>
      <c r="D162" s="101"/>
      <c r="E162" s="101"/>
      <c r="F162" s="101"/>
      <c r="G162" s="101"/>
      <c r="H162" s="101"/>
      <c r="I162" s="101"/>
      <c r="J162" s="101"/>
      <c r="K162" s="101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</row>
    <row r="163" spans="1:64" s="53" customFormat="1">
      <c r="A163" s="7"/>
      <c r="B163" s="100"/>
      <c r="C163" s="100"/>
      <c r="D163" s="101"/>
      <c r="E163" s="101"/>
      <c r="F163" s="101"/>
      <c r="G163" s="101"/>
      <c r="H163" s="101"/>
      <c r="I163" s="101"/>
      <c r="J163" s="101"/>
      <c r="K163" s="101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</row>
    <row r="164" spans="1:64" s="53" customFormat="1">
      <c r="A164" s="7"/>
      <c r="B164" s="100"/>
      <c r="C164" s="100"/>
      <c r="D164" s="101"/>
      <c r="E164" s="101"/>
      <c r="F164" s="101"/>
      <c r="G164" s="101"/>
      <c r="H164" s="101"/>
      <c r="I164" s="101"/>
      <c r="J164" s="101"/>
      <c r="K164" s="101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</row>
    <row r="165" spans="1:64" s="53" customFormat="1">
      <c r="A165" s="7"/>
      <c r="B165" s="100"/>
      <c r="C165" s="100"/>
      <c r="D165" s="101"/>
      <c r="E165" s="101"/>
      <c r="F165" s="101"/>
      <c r="G165" s="101"/>
      <c r="H165" s="101"/>
      <c r="I165" s="101"/>
      <c r="J165" s="101"/>
      <c r="K165" s="10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</row>
    <row r="166" spans="1:64" s="53" customFormat="1">
      <c r="A166" s="7"/>
      <c r="B166" s="100"/>
      <c r="C166" s="100"/>
      <c r="D166" s="101"/>
      <c r="E166" s="101"/>
      <c r="F166" s="101"/>
      <c r="G166" s="101"/>
      <c r="H166" s="101"/>
      <c r="I166" s="101"/>
      <c r="J166" s="101"/>
      <c r="K166" s="101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</row>
    <row r="167" spans="1:64" s="53" customFormat="1">
      <c r="A167" s="7"/>
      <c r="B167" s="100"/>
      <c r="C167" s="100"/>
      <c r="D167" s="101"/>
      <c r="E167" s="101"/>
      <c r="F167" s="101"/>
      <c r="G167" s="101"/>
      <c r="H167" s="101"/>
      <c r="I167" s="101"/>
      <c r="J167" s="101"/>
      <c r="K167" s="101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</row>
    <row r="168" spans="1:64" s="53" customFormat="1">
      <c r="A168" s="7"/>
      <c r="B168" s="100"/>
      <c r="C168" s="100"/>
      <c r="D168" s="101"/>
      <c r="E168" s="101"/>
      <c r="F168" s="101"/>
      <c r="G168" s="101"/>
      <c r="H168" s="101"/>
      <c r="I168" s="101"/>
      <c r="J168" s="101"/>
      <c r="K168" s="101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</row>
    <row r="169" spans="1:64" s="53" customFormat="1">
      <c r="A169" s="7"/>
      <c r="B169" s="100"/>
      <c r="C169" s="100"/>
      <c r="D169" s="101"/>
      <c r="E169" s="101"/>
      <c r="F169" s="101"/>
      <c r="G169" s="101"/>
      <c r="H169" s="101"/>
      <c r="I169" s="101"/>
      <c r="J169" s="101"/>
      <c r="K169" s="101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</row>
    <row r="170" spans="1:64" s="53" customFormat="1">
      <c r="A170" s="7"/>
      <c r="B170" s="100"/>
      <c r="C170" s="100"/>
      <c r="D170" s="101"/>
      <c r="E170" s="101"/>
      <c r="F170" s="101"/>
      <c r="G170" s="101"/>
      <c r="H170" s="101"/>
      <c r="I170" s="101"/>
      <c r="J170" s="101"/>
      <c r="K170" s="101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</row>
    <row r="171" spans="1:64" s="53" customFormat="1">
      <c r="A171" s="7"/>
      <c r="B171" s="100"/>
      <c r="C171" s="100"/>
      <c r="D171" s="101"/>
      <c r="E171" s="101"/>
      <c r="F171" s="101"/>
      <c r="G171" s="101"/>
      <c r="H171" s="101"/>
      <c r="I171" s="101"/>
      <c r="J171" s="101"/>
      <c r="K171" s="101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</row>
    <row r="172" spans="1:64" s="53" customFormat="1">
      <c r="A172" s="7"/>
      <c r="B172" s="100"/>
      <c r="C172" s="100"/>
      <c r="D172" s="101"/>
      <c r="E172" s="101"/>
      <c r="F172" s="101"/>
      <c r="G172" s="101"/>
      <c r="H172" s="101"/>
      <c r="I172" s="101"/>
      <c r="J172" s="101"/>
      <c r="K172" s="101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</row>
    <row r="173" spans="1:64" s="53" customFormat="1">
      <c r="A173" s="7"/>
      <c r="B173" s="100"/>
      <c r="C173" s="100"/>
      <c r="D173" s="101"/>
      <c r="E173" s="101"/>
      <c r="F173" s="101"/>
      <c r="G173" s="101"/>
      <c r="H173" s="101"/>
      <c r="I173" s="101"/>
      <c r="J173" s="101"/>
      <c r="K173" s="101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</row>
    <row r="174" spans="1:64" s="53" customFormat="1">
      <c r="A174" s="7"/>
      <c r="B174" s="100"/>
      <c r="C174" s="100"/>
      <c r="D174" s="101"/>
      <c r="E174" s="101"/>
      <c r="F174" s="101"/>
      <c r="G174" s="101"/>
      <c r="H174" s="101"/>
      <c r="I174" s="101"/>
      <c r="J174" s="101"/>
      <c r="K174" s="101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</row>
    <row r="175" spans="1:64" s="53" customFormat="1">
      <c r="A175" s="7"/>
      <c r="B175" s="100"/>
      <c r="C175" s="100"/>
      <c r="D175" s="101"/>
      <c r="E175" s="101"/>
      <c r="F175" s="101"/>
      <c r="G175" s="101"/>
      <c r="H175" s="101"/>
      <c r="I175" s="101"/>
      <c r="J175" s="101"/>
      <c r="K175" s="101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</row>
    <row r="176" spans="1:64" s="53" customFormat="1">
      <c r="A176" s="7"/>
      <c r="B176" s="100"/>
      <c r="C176" s="100"/>
      <c r="D176" s="101"/>
      <c r="E176" s="101"/>
      <c r="F176" s="101"/>
      <c r="G176" s="101"/>
      <c r="H176" s="101"/>
      <c r="I176" s="101"/>
      <c r="J176" s="101"/>
      <c r="K176" s="101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</row>
    <row r="177" spans="1:64" s="53" customFormat="1">
      <c r="A177" s="7"/>
      <c r="B177" s="100"/>
      <c r="C177" s="100"/>
      <c r="D177" s="101"/>
      <c r="E177" s="101"/>
      <c r="F177" s="101"/>
      <c r="G177" s="101"/>
      <c r="H177" s="101"/>
      <c r="I177" s="101"/>
      <c r="J177" s="101"/>
      <c r="K177" s="101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</row>
    <row r="178" spans="1:64" s="53" customFormat="1">
      <c r="A178" s="7"/>
      <c r="B178" s="100"/>
      <c r="C178" s="100"/>
      <c r="D178" s="101"/>
      <c r="E178" s="101"/>
      <c r="F178" s="101"/>
      <c r="G178" s="101"/>
      <c r="H178" s="101"/>
      <c r="I178" s="101"/>
      <c r="J178" s="101"/>
      <c r="K178" s="101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</row>
    <row r="179" spans="1:64" s="53" customFormat="1">
      <c r="A179" s="7"/>
      <c r="B179" s="100"/>
      <c r="C179" s="100"/>
      <c r="D179" s="101"/>
      <c r="E179" s="101"/>
      <c r="F179" s="101"/>
      <c r="G179" s="101"/>
      <c r="H179" s="101"/>
      <c r="I179" s="101"/>
      <c r="J179" s="101"/>
      <c r="K179" s="101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</row>
    <row r="180" spans="1:64" s="53" customFormat="1">
      <c r="A180" s="7"/>
      <c r="B180" s="100"/>
      <c r="C180" s="100"/>
      <c r="D180" s="101"/>
      <c r="E180" s="101"/>
      <c r="F180" s="101"/>
      <c r="G180" s="101"/>
      <c r="H180" s="101"/>
      <c r="I180" s="101"/>
      <c r="J180" s="101"/>
      <c r="K180" s="101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</row>
    <row r="181" spans="1:64" s="53" customFormat="1">
      <c r="A181" s="7"/>
      <c r="B181" s="100"/>
      <c r="C181" s="100"/>
      <c r="D181" s="101"/>
      <c r="E181" s="101"/>
      <c r="F181" s="101"/>
      <c r="G181" s="101"/>
      <c r="H181" s="101"/>
      <c r="I181" s="101"/>
      <c r="J181" s="101"/>
      <c r="K181" s="101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</row>
    <row r="182" spans="1:64" s="53" customFormat="1">
      <c r="A182" s="7"/>
      <c r="B182" s="100"/>
      <c r="C182" s="100"/>
      <c r="D182" s="101"/>
      <c r="E182" s="101"/>
      <c r="F182" s="101"/>
      <c r="G182" s="101"/>
      <c r="H182" s="101"/>
      <c r="I182" s="101"/>
      <c r="J182" s="101"/>
      <c r="K182" s="101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</row>
    <row r="183" spans="1:64" s="53" customFormat="1">
      <c r="A183" s="7"/>
      <c r="B183" s="100"/>
      <c r="C183" s="100"/>
      <c r="D183" s="101"/>
      <c r="E183" s="101"/>
      <c r="F183" s="101"/>
      <c r="G183" s="101"/>
      <c r="H183" s="101"/>
      <c r="I183" s="101"/>
      <c r="J183" s="101"/>
      <c r="K183" s="101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</row>
    <row r="184" spans="1:64" s="53" customFormat="1">
      <c r="A184" s="7"/>
      <c r="B184" s="100"/>
      <c r="C184" s="100"/>
      <c r="D184" s="101"/>
      <c r="E184" s="101"/>
      <c r="F184" s="101"/>
      <c r="G184" s="101"/>
      <c r="H184" s="101"/>
      <c r="I184" s="101"/>
      <c r="J184" s="101"/>
      <c r="K184" s="101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</row>
    <row r="185" spans="1:64" s="53" customFormat="1">
      <c r="A185" s="7"/>
      <c r="B185" s="100"/>
      <c r="C185" s="100"/>
      <c r="D185" s="101"/>
      <c r="E185" s="101"/>
      <c r="F185" s="101"/>
      <c r="G185" s="101"/>
      <c r="H185" s="101"/>
      <c r="I185" s="101"/>
      <c r="J185" s="101"/>
      <c r="K185" s="101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</row>
    <row r="186" spans="1:64" s="53" customFormat="1">
      <c r="A186" s="7"/>
      <c r="B186" s="100"/>
      <c r="C186" s="100"/>
      <c r="D186" s="101"/>
      <c r="E186" s="101"/>
      <c r="F186" s="101"/>
      <c r="G186" s="101"/>
      <c r="H186" s="101"/>
      <c r="I186" s="101"/>
      <c r="J186" s="101"/>
      <c r="K186" s="101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</row>
    <row r="187" spans="1:64" s="53" customFormat="1">
      <c r="A187" s="7"/>
      <c r="B187" s="100"/>
      <c r="C187" s="100"/>
      <c r="D187" s="101"/>
      <c r="E187" s="101"/>
      <c r="F187" s="101"/>
      <c r="G187" s="101"/>
      <c r="H187" s="101"/>
      <c r="I187" s="101"/>
      <c r="J187" s="101"/>
      <c r="K187" s="101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</row>
    <row r="188" spans="1:64" s="53" customFormat="1">
      <c r="A188" s="7"/>
      <c r="B188" s="100"/>
      <c r="C188" s="100"/>
      <c r="D188" s="101"/>
      <c r="E188" s="101"/>
      <c r="F188" s="101"/>
      <c r="G188" s="101"/>
      <c r="H188" s="101"/>
      <c r="I188" s="101"/>
      <c r="J188" s="101"/>
      <c r="K188" s="101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</row>
    <row r="189" spans="1:64" s="53" customFormat="1">
      <c r="A189" s="7"/>
      <c r="B189" s="100"/>
      <c r="C189" s="100"/>
      <c r="D189" s="101"/>
      <c r="E189" s="101"/>
      <c r="F189" s="101"/>
      <c r="G189" s="101"/>
      <c r="H189" s="101"/>
      <c r="I189" s="101"/>
      <c r="J189" s="101"/>
      <c r="K189" s="101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</row>
    <row r="190" spans="1:64" s="53" customFormat="1">
      <c r="A190" s="7"/>
      <c r="B190" s="100"/>
      <c r="C190" s="100"/>
      <c r="D190" s="101"/>
      <c r="E190" s="101"/>
      <c r="F190" s="101"/>
      <c r="G190" s="101"/>
      <c r="H190" s="101"/>
      <c r="I190" s="101"/>
      <c r="J190" s="101"/>
      <c r="K190" s="101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</row>
    <row r="191" spans="1:64" s="53" customFormat="1">
      <c r="A191" s="7"/>
      <c r="B191" s="100"/>
      <c r="C191" s="100"/>
      <c r="D191" s="101"/>
      <c r="E191" s="101"/>
      <c r="F191" s="101"/>
      <c r="G191" s="101"/>
      <c r="H191" s="101"/>
      <c r="I191" s="101"/>
      <c r="J191" s="101"/>
      <c r="K191" s="101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</row>
    <row r="192" spans="1:64" s="53" customFormat="1">
      <c r="A192" s="7"/>
      <c r="B192" s="100"/>
      <c r="C192" s="100"/>
      <c r="D192" s="101"/>
      <c r="E192" s="101"/>
      <c r="F192" s="101"/>
      <c r="G192" s="101"/>
      <c r="H192" s="101"/>
      <c r="I192" s="101"/>
      <c r="J192" s="101"/>
      <c r="K192" s="101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</row>
    <row r="193" spans="1:64" s="53" customFormat="1">
      <c r="A193" s="7"/>
      <c r="B193" s="100"/>
      <c r="C193" s="100"/>
      <c r="D193" s="101"/>
      <c r="E193" s="101"/>
      <c r="F193" s="101"/>
      <c r="G193" s="101"/>
      <c r="H193" s="101"/>
      <c r="I193" s="101"/>
      <c r="J193" s="101"/>
      <c r="K193" s="101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</row>
    <row r="194" spans="1:64" s="53" customFormat="1">
      <c r="A194" s="7"/>
      <c r="B194" s="100"/>
      <c r="C194" s="100"/>
      <c r="D194" s="101"/>
      <c r="E194" s="101"/>
      <c r="F194" s="101"/>
      <c r="G194" s="101"/>
      <c r="H194" s="101"/>
      <c r="I194" s="101"/>
      <c r="J194" s="101"/>
      <c r="K194" s="101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</row>
    <row r="195" spans="1:64" s="53" customFormat="1">
      <c r="A195" s="7"/>
      <c r="B195" s="100"/>
      <c r="C195" s="100"/>
      <c r="D195" s="101"/>
      <c r="E195" s="101"/>
      <c r="F195" s="101"/>
      <c r="G195" s="101"/>
      <c r="H195" s="101"/>
      <c r="I195" s="101"/>
      <c r="J195" s="101"/>
      <c r="K195" s="101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</row>
    <row r="196" spans="1:64" s="53" customFormat="1">
      <c r="A196" s="7"/>
      <c r="B196" s="100"/>
      <c r="C196" s="100"/>
      <c r="D196" s="101"/>
      <c r="E196" s="101"/>
      <c r="F196" s="101"/>
      <c r="G196" s="101"/>
      <c r="H196" s="101"/>
      <c r="I196" s="101"/>
      <c r="J196" s="101"/>
      <c r="K196" s="101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</row>
    <row r="197" spans="1:64" s="53" customFormat="1">
      <c r="A197" s="7"/>
      <c r="B197" s="100"/>
      <c r="C197" s="100"/>
      <c r="D197" s="101"/>
      <c r="E197" s="101"/>
      <c r="F197" s="101"/>
      <c r="G197" s="101"/>
      <c r="H197" s="101"/>
      <c r="I197" s="101"/>
      <c r="J197" s="101"/>
      <c r="K197" s="101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</row>
    <row r="198" spans="1:64" s="53" customFormat="1">
      <c r="A198" s="7"/>
      <c r="B198" s="100"/>
      <c r="C198" s="100"/>
      <c r="D198" s="101"/>
      <c r="E198" s="101"/>
      <c r="F198" s="101"/>
      <c r="G198" s="101"/>
      <c r="H198" s="101"/>
      <c r="I198" s="101"/>
      <c r="J198" s="101"/>
      <c r="K198" s="101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</row>
    <row r="199" spans="1:64" s="53" customFormat="1">
      <c r="A199" s="7"/>
      <c r="B199" s="100"/>
      <c r="C199" s="100"/>
      <c r="D199" s="101"/>
      <c r="E199" s="101"/>
      <c r="F199" s="101"/>
      <c r="G199" s="101"/>
      <c r="H199" s="101"/>
      <c r="I199" s="101"/>
      <c r="J199" s="101"/>
      <c r="K199" s="101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</row>
    <row r="200" spans="1:64" s="53" customFormat="1">
      <c r="A200" s="7"/>
      <c r="B200" s="100"/>
      <c r="C200" s="100"/>
      <c r="D200" s="101"/>
      <c r="E200" s="101"/>
      <c r="F200" s="101"/>
      <c r="G200" s="101"/>
      <c r="H200" s="101"/>
      <c r="I200" s="101"/>
      <c r="J200" s="101"/>
      <c r="K200" s="101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</row>
    <row r="201" spans="1:64" s="53" customFormat="1">
      <c r="A201" s="7"/>
      <c r="B201" s="100"/>
      <c r="C201" s="100"/>
      <c r="D201" s="101"/>
      <c r="E201" s="101"/>
      <c r="F201" s="101"/>
      <c r="G201" s="101"/>
      <c r="H201" s="101"/>
      <c r="I201" s="101"/>
      <c r="J201" s="101"/>
      <c r="K201" s="101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</row>
    <row r="202" spans="1:64" s="53" customFormat="1">
      <c r="A202" s="7"/>
      <c r="B202" s="100"/>
      <c r="C202" s="100"/>
      <c r="D202" s="101"/>
      <c r="E202" s="101"/>
      <c r="F202" s="101"/>
      <c r="G202" s="101"/>
      <c r="H202" s="101"/>
      <c r="I202" s="101"/>
      <c r="J202" s="101"/>
      <c r="K202" s="101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</row>
    <row r="203" spans="1:64" s="53" customFormat="1">
      <c r="A203" s="7"/>
      <c r="B203" s="100"/>
      <c r="C203" s="100"/>
      <c r="D203" s="101"/>
      <c r="E203" s="101"/>
      <c r="F203" s="101"/>
      <c r="G203" s="101"/>
      <c r="H203" s="101"/>
      <c r="I203" s="101"/>
      <c r="J203" s="101"/>
      <c r="K203" s="101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</row>
    <row r="204" spans="1:64" s="53" customFormat="1">
      <c r="A204" s="7"/>
      <c r="B204" s="100"/>
      <c r="C204" s="100"/>
      <c r="D204" s="101"/>
      <c r="E204" s="101"/>
      <c r="F204" s="101"/>
      <c r="G204" s="101"/>
      <c r="H204" s="101"/>
      <c r="I204" s="101"/>
      <c r="J204" s="101"/>
      <c r="K204" s="101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</row>
    <row r="205" spans="1:64" s="53" customFormat="1">
      <c r="A205" s="7"/>
      <c r="B205" s="100"/>
      <c r="C205" s="100"/>
      <c r="D205" s="101"/>
      <c r="E205" s="101"/>
      <c r="F205" s="101"/>
      <c r="G205" s="101"/>
      <c r="H205" s="101"/>
      <c r="I205" s="101"/>
      <c r="J205" s="101"/>
      <c r="K205" s="101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</row>
    <row r="206" spans="1:64" s="53" customFormat="1">
      <c r="A206" s="7"/>
      <c r="B206" s="100"/>
      <c r="C206" s="100"/>
      <c r="D206" s="101"/>
      <c r="E206" s="101"/>
      <c r="F206" s="101"/>
      <c r="G206" s="101"/>
      <c r="H206" s="101"/>
      <c r="I206" s="101"/>
      <c r="J206" s="101"/>
      <c r="K206" s="101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</row>
    <row r="207" spans="1:64" s="53" customFormat="1">
      <c r="A207" s="7"/>
      <c r="B207" s="100"/>
      <c r="C207" s="100"/>
      <c r="D207" s="101"/>
      <c r="E207" s="101"/>
      <c r="F207" s="101"/>
      <c r="G207" s="101"/>
      <c r="H207" s="101"/>
      <c r="I207" s="101"/>
      <c r="J207" s="101"/>
      <c r="K207" s="101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</row>
    <row r="208" spans="1:64" s="53" customFormat="1">
      <c r="A208" s="7"/>
      <c r="B208" s="100"/>
      <c r="C208" s="100"/>
      <c r="D208" s="101"/>
      <c r="E208" s="101"/>
      <c r="F208" s="101"/>
      <c r="G208" s="101"/>
      <c r="H208" s="101"/>
      <c r="I208" s="101"/>
      <c r="J208" s="101"/>
      <c r="K208" s="101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</row>
    <row r="209" spans="1:64" s="53" customFormat="1">
      <c r="A209" s="7"/>
      <c r="B209" s="100"/>
      <c r="C209" s="100"/>
      <c r="D209" s="101"/>
      <c r="E209" s="101"/>
      <c r="F209" s="101"/>
      <c r="G209" s="101"/>
      <c r="H209" s="101"/>
      <c r="I209" s="101"/>
      <c r="J209" s="101"/>
      <c r="K209" s="101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</row>
    <row r="210" spans="1:64" s="53" customFormat="1">
      <c r="A210" s="7"/>
      <c r="B210" s="100"/>
      <c r="C210" s="100"/>
      <c r="D210" s="101"/>
      <c r="E210" s="101"/>
      <c r="F210" s="101"/>
      <c r="G210" s="101"/>
      <c r="H210" s="101"/>
      <c r="I210" s="101"/>
      <c r="J210" s="101"/>
      <c r="K210" s="101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</row>
    <row r="211" spans="1:64" s="53" customFormat="1">
      <c r="A211" s="7"/>
      <c r="B211" s="100"/>
      <c r="C211" s="100"/>
      <c r="D211" s="101"/>
      <c r="E211" s="101"/>
      <c r="F211" s="101"/>
      <c r="G211" s="101"/>
      <c r="H211" s="101"/>
      <c r="I211" s="101"/>
      <c r="J211" s="101"/>
      <c r="K211" s="101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</row>
    <row r="212" spans="1:64" s="53" customFormat="1">
      <c r="A212" s="7"/>
      <c r="B212" s="100"/>
      <c r="C212" s="100"/>
      <c r="D212" s="101"/>
      <c r="E212" s="101"/>
      <c r="F212" s="101"/>
      <c r="G212" s="101"/>
      <c r="H212" s="101"/>
      <c r="I212" s="101"/>
      <c r="J212" s="101"/>
      <c r="K212" s="101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</row>
    <row r="213" spans="1:64" s="53" customFormat="1">
      <c r="A213" s="7"/>
      <c r="B213" s="100"/>
      <c r="C213" s="100"/>
      <c r="D213" s="101"/>
      <c r="E213" s="101"/>
      <c r="F213" s="101"/>
      <c r="G213" s="101"/>
      <c r="H213" s="101"/>
      <c r="I213" s="101"/>
      <c r="J213" s="101"/>
      <c r="K213" s="101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</row>
    <row r="214" spans="1:64" s="53" customFormat="1">
      <c r="A214" s="7"/>
      <c r="B214" s="100"/>
      <c r="C214" s="100"/>
      <c r="D214" s="101"/>
      <c r="E214" s="101"/>
      <c r="F214" s="101"/>
      <c r="G214" s="101"/>
      <c r="H214" s="101"/>
      <c r="I214" s="101"/>
      <c r="J214" s="101"/>
      <c r="K214" s="101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</row>
    <row r="215" spans="1:64" s="53" customFormat="1">
      <c r="A215" s="7"/>
      <c r="B215" s="100"/>
      <c r="C215" s="100"/>
      <c r="D215" s="101"/>
      <c r="E215" s="101"/>
      <c r="F215" s="101"/>
      <c r="G215" s="101"/>
      <c r="H215" s="101"/>
      <c r="I215" s="101"/>
      <c r="J215" s="101"/>
      <c r="K215" s="101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</row>
    <row r="216" spans="1:64" s="53" customFormat="1">
      <c r="A216" s="7"/>
      <c r="B216" s="100"/>
      <c r="C216" s="100"/>
      <c r="D216" s="101"/>
      <c r="E216" s="101"/>
      <c r="F216" s="101"/>
      <c r="G216" s="101"/>
      <c r="H216" s="101"/>
      <c r="I216" s="101"/>
      <c r="J216" s="101"/>
      <c r="K216" s="101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</row>
    <row r="217" spans="1:64" s="53" customFormat="1">
      <c r="A217" s="7"/>
      <c r="B217" s="100"/>
      <c r="C217" s="100"/>
      <c r="D217" s="101"/>
      <c r="E217" s="101"/>
      <c r="F217" s="101"/>
      <c r="G217" s="101"/>
      <c r="H217" s="101"/>
      <c r="I217" s="101"/>
      <c r="J217" s="101"/>
      <c r="K217" s="101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</row>
    <row r="218" spans="1:64" s="53" customFormat="1">
      <c r="A218" s="7"/>
      <c r="B218" s="100"/>
      <c r="C218" s="100"/>
      <c r="D218" s="101"/>
      <c r="E218" s="101"/>
      <c r="F218" s="101"/>
      <c r="G218" s="101"/>
      <c r="H218" s="101"/>
      <c r="I218" s="101"/>
      <c r="J218" s="101"/>
      <c r="K218" s="101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</row>
    <row r="219" spans="1:64" s="53" customFormat="1">
      <c r="A219" s="7"/>
      <c r="B219" s="100"/>
      <c r="C219" s="100"/>
      <c r="D219" s="101"/>
      <c r="E219" s="101"/>
      <c r="F219" s="101"/>
      <c r="G219" s="101"/>
      <c r="H219" s="101"/>
      <c r="I219" s="101"/>
      <c r="J219" s="101"/>
      <c r="K219" s="101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</row>
    <row r="220" spans="1:64" s="53" customFormat="1">
      <c r="A220" s="7"/>
      <c r="B220" s="100"/>
      <c r="C220" s="100"/>
      <c r="D220" s="101"/>
      <c r="E220" s="101"/>
      <c r="F220" s="101"/>
      <c r="G220" s="101"/>
      <c r="H220" s="101"/>
      <c r="I220" s="101"/>
      <c r="J220" s="101"/>
      <c r="K220" s="101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</row>
    <row r="221" spans="1:64" s="53" customFormat="1">
      <c r="A221" s="7"/>
      <c r="B221" s="100"/>
      <c r="C221" s="100"/>
      <c r="D221" s="101"/>
      <c r="E221" s="101"/>
      <c r="F221" s="101"/>
      <c r="G221" s="101"/>
      <c r="H221" s="101"/>
      <c r="I221" s="101"/>
      <c r="J221" s="101"/>
      <c r="K221" s="101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</row>
    <row r="222" spans="1:64" s="53" customFormat="1">
      <c r="A222" s="7"/>
      <c r="B222" s="100"/>
      <c r="C222" s="100"/>
      <c r="D222" s="101"/>
      <c r="E222" s="101"/>
      <c r="F222" s="101"/>
      <c r="G222" s="101"/>
      <c r="H222" s="101"/>
      <c r="I222" s="101"/>
      <c r="J222" s="101"/>
      <c r="K222" s="101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</row>
    <row r="223" spans="1:64" s="53" customFormat="1">
      <c r="A223" s="7"/>
      <c r="B223" s="100"/>
      <c r="C223" s="100"/>
      <c r="D223" s="101"/>
      <c r="E223" s="101"/>
      <c r="F223" s="101"/>
      <c r="G223" s="101"/>
      <c r="H223" s="101"/>
      <c r="I223" s="101"/>
      <c r="J223" s="101"/>
      <c r="K223" s="101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</row>
    <row r="224" spans="1:64" s="53" customFormat="1">
      <c r="A224" s="7"/>
      <c r="B224" s="100"/>
      <c r="C224" s="100"/>
      <c r="D224" s="101"/>
      <c r="E224" s="101"/>
      <c r="F224" s="101"/>
      <c r="G224" s="101"/>
      <c r="H224" s="101"/>
      <c r="I224" s="101"/>
      <c r="J224" s="101"/>
      <c r="K224" s="101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</row>
    <row r="225" spans="1:64" s="53" customFormat="1">
      <c r="A225" s="7"/>
      <c r="B225" s="100"/>
      <c r="C225" s="100"/>
      <c r="D225" s="101"/>
      <c r="E225" s="101"/>
      <c r="F225" s="101"/>
      <c r="G225" s="101"/>
      <c r="H225" s="101"/>
      <c r="I225" s="101"/>
      <c r="J225" s="101"/>
      <c r="K225" s="101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</row>
    <row r="226" spans="1:64" s="53" customFormat="1">
      <c r="A226" s="7"/>
      <c r="B226" s="100"/>
      <c r="C226" s="100"/>
      <c r="D226" s="101"/>
      <c r="E226" s="101"/>
      <c r="F226" s="101"/>
      <c r="G226" s="101"/>
      <c r="H226" s="101"/>
      <c r="I226" s="101"/>
      <c r="J226" s="101"/>
      <c r="K226" s="101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</row>
    <row r="227" spans="1:64" s="53" customFormat="1">
      <c r="A227" s="7"/>
      <c r="B227" s="100"/>
      <c r="C227" s="100"/>
      <c r="D227" s="101"/>
      <c r="E227" s="101"/>
      <c r="F227" s="101"/>
      <c r="G227" s="101"/>
      <c r="H227" s="101"/>
      <c r="I227" s="101"/>
      <c r="J227" s="101"/>
      <c r="K227" s="101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</row>
    <row r="228" spans="1:64" s="53" customFormat="1">
      <c r="A228" s="7"/>
      <c r="B228" s="100"/>
      <c r="C228" s="100"/>
      <c r="D228" s="101"/>
      <c r="E228" s="101"/>
      <c r="F228" s="101"/>
      <c r="G228" s="101"/>
      <c r="H228" s="101"/>
      <c r="I228" s="101"/>
      <c r="J228" s="101"/>
      <c r="K228" s="101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</row>
    <row r="229" spans="1:64" s="53" customFormat="1">
      <c r="A229" s="7"/>
      <c r="B229" s="100"/>
      <c r="C229" s="100"/>
      <c r="D229" s="101"/>
      <c r="E229" s="101"/>
      <c r="F229" s="101"/>
      <c r="G229" s="101"/>
      <c r="H229" s="101"/>
      <c r="I229" s="101"/>
      <c r="J229" s="101"/>
      <c r="K229" s="101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</row>
    <row r="230" spans="1:64" s="53" customFormat="1">
      <c r="A230" s="7"/>
      <c r="B230" s="100"/>
      <c r="C230" s="100"/>
      <c r="D230" s="101"/>
      <c r="E230" s="101"/>
      <c r="F230" s="101"/>
      <c r="G230" s="101"/>
      <c r="H230" s="101"/>
      <c r="I230" s="101"/>
      <c r="J230" s="101"/>
      <c r="K230" s="101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</row>
    <row r="231" spans="1:64" s="53" customFormat="1">
      <c r="A231" s="7"/>
      <c r="B231" s="100"/>
      <c r="C231" s="100"/>
      <c r="D231" s="101"/>
      <c r="E231" s="101"/>
      <c r="F231" s="101"/>
      <c r="G231" s="101"/>
      <c r="H231" s="101"/>
      <c r="I231" s="101"/>
      <c r="J231" s="101"/>
      <c r="K231" s="101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</row>
    <row r="232" spans="1:64" s="53" customFormat="1">
      <c r="A232" s="7"/>
      <c r="B232" s="100"/>
      <c r="C232" s="100"/>
      <c r="D232" s="101"/>
      <c r="E232" s="101"/>
      <c r="F232" s="101"/>
      <c r="G232" s="101"/>
      <c r="H232" s="101"/>
      <c r="I232" s="101"/>
      <c r="J232" s="101"/>
      <c r="K232" s="101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</row>
    <row r="233" spans="1:64" s="53" customFormat="1">
      <c r="A233" s="7"/>
      <c r="B233" s="100"/>
      <c r="C233" s="100"/>
      <c r="D233" s="101"/>
      <c r="E233" s="101"/>
      <c r="F233" s="101"/>
      <c r="G233" s="101"/>
      <c r="H233" s="101"/>
      <c r="I233" s="101"/>
      <c r="J233" s="101"/>
      <c r="K233" s="101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</row>
    <row r="234" spans="1:64" s="53" customFormat="1">
      <c r="A234" s="7"/>
      <c r="B234" s="100"/>
      <c r="C234" s="100"/>
      <c r="D234" s="101"/>
      <c r="E234" s="101"/>
      <c r="F234" s="101"/>
      <c r="G234" s="101"/>
      <c r="H234" s="101"/>
      <c r="I234" s="101"/>
      <c r="J234" s="101"/>
      <c r="K234" s="101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</row>
    <row r="235" spans="1:64" s="53" customFormat="1">
      <c r="A235" s="7"/>
      <c r="B235" s="100"/>
      <c r="C235" s="100"/>
      <c r="D235" s="101"/>
      <c r="E235" s="101"/>
      <c r="F235" s="101"/>
      <c r="G235" s="101"/>
      <c r="H235" s="101"/>
      <c r="I235" s="101"/>
      <c r="J235" s="101"/>
      <c r="K235" s="101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</row>
    <row r="236" spans="1:64" s="53" customFormat="1">
      <c r="A236" s="7"/>
      <c r="B236" s="100"/>
      <c r="C236" s="100"/>
      <c r="D236" s="101"/>
      <c r="E236" s="101"/>
      <c r="F236" s="101"/>
      <c r="G236" s="101"/>
      <c r="H236" s="101"/>
      <c r="I236" s="101"/>
      <c r="J236" s="101"/>
      <c r="K236" s="101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</row>
    <row r="237" spans="1:64" s="53" customFormat="1">
      <c r="A237" s="7"/>
      <c r="B237" s="100"/>
      <c r="C237" s="100"/>
      <c r="D237" s="101"/>
      <c r="E237" s="101"/>
      <c r="F237" s="101"/>
      <c r="G237" s="101"/>
      <c r="H237" s="101"/>
      <c r="I237" s="101"/>
      <c r="J237" s="101"/>
      <c r="K237" s="101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</row>
    <row r="238" spans="1:64" s="53" customFormat="1">
      <c r="A238" s="7"/>
      <c r="B238" s="100"/>
      <c r="C238" s="100"/>
      <c r="D238" s="101"/>
      <c r="E238" s="101"/>
      <c r="F238" s="101"/>
      <c r="G238" s="101"/>
      <c r="H238" s="101"/>
      <c r="I238" s="101"/>
      <c r="J238" s="101"/>
      <c r="K238" s="101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</row>
    <row r="239" spans="1:64" s="53" customFormat="1">
      <c r="A239" s="7"/>
      <c r="B239" s="100"/>
      <c r="C239" s="100"/>
      <c r="D239" s="101"/>
      <c r="E239" s="101"/>
      <c r="F239" s="101"/>
      <c r="G239" s="101"/>
      <c r="H239" s="101"/>
      <c r="I239" s="101"/>
      <c r="J239" s="101"/>
      <c r="K239" s="101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</row>
    <row r="240" spans="1:64" s="53" customFormat="1">
      <c r="A240" s="7"/>
      <c r="B240" s="100"/>
      <c r="C240" s="100"/>
      <c r="D240" s="101"/>
      <c r="E240" s="101"/>
      <c r="F240" s="101"/>
      <c r="G240" s="101"/>
      <c r="H240" s="101"/>
      <c r="I240" s="101"/>
      <c r="J240" s="101"/>
      <c r="K240" s="101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</row>
    <row r="241" spans="1:64" s="53" customFormat="1">
      <c r="A241" s="7"/>
      <c r="B241" s="100"/>
      <c r="C241" s="100"/>
      <c r="D241" s="101"/>
      <c r="E241" s="101"/>
      <c r="F241" s="101"/>
      <c r="G241" s="101"/>
      <c r="H241" s="101"/>
      <c r="I241" s="101"/>
      <c r="J241" s="101"/>
      <c r="K241" s="101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</row>
    <row r="242" spans="1:64" s="53" customFormat="1">
      <c r="A242" s="7"/>
      <c r="B242" s="100"/>
      <c r="C242" s="100"/>
      <c r="D242" s="101"/>
      <c r="E242" s="101"/>
      <c r="F242" s="101"/>
      <c r="G242" s="101"/>
      <c r="H242" s="101"/>
      <c r="I242" s="101"/>
      <c r="J242" s="101"/>
      <c r="K242" s="101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</row>
    <row r="243" spans="1:64" s="53" customFormat="1">
      <c r="A243" s="7"/>
      <c r="B243" s="100"/>
      <c r="C243" s="100"/>
      <c r="D243" s="101"/>
      <c r="E243" s="101"/>
      <c r="F243" s="101"/>
      <c r="G243" s="101"/>
      <c r="H243" s="101"/>
      <c r="I243" s="101"/>
      <c r="J243" s="101"/>
      <c r="K243" s="101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</row>
    <row r="244" spans="1:64" s="53" customFormat="1">
      <c r="A244" s="7"/>
      <c r="B244" s="100"/>
      <c r="C244" s="100"/>
      <c r="D244" s="101"/>
      <c r="E244" s="101"/>
      <c r="F244" s="101"/>
      <c r="G244" s="101"/>
      <c r="H244" s="101"/>
      <c r="I244" s="101"/>
      <c r="J244" s="101"/>
      <c r="K244" s="101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</row>
    <row r="245" spans="1:64" s="53" customFormat="1">
      <c r="A245" s="7"/>
      <c r="B245" s="100"/>
      <c r="C245" s="100"/>
      <c r="D245" s="101"/>
      <c r="E245" s="101"/>
      <c r="F245" s="101"/>
      <c r="G245" s="101"/>
      <c r="H245" s="101"/>
      <c r="I245" s="101"/>
      <c r="J245" s="101"/>
      <c r="K245" s="101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</row>
    <row r="246" spans="1:64" s="53" customFormat="1">
      <c r="A246" s="7"/>
      <c r="B246" s="100"/>
      <c r="C246" s="100"/>
      <c r="D246" s="101"/>
      <c r="E246" s="101"/>
      <c r="F246" s="101"/>
      <c r="G246" s="101"/>
      <c r="H246" s="101"/>
      <c r="I246" s="101"/>
      <c r="J246" s="101"/>
      <c r="K246" s="101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</row>
    <row r="247" spans="1:64" s="53" customFormat="1">
      <c r="A247" s="7"/>
      <c r="B247" s="100"/>
      <c r="C247" s="100"/>
      <c r="D247" s="101"/>
      <c r="E247" s="101"/>
      <c r="F247" s="101"/>
      <c r="G247" s="101"/>
      <c r="H247" s="101"/>
      <c r="I247" s="101"/>
      <c r="J247" s="101"/>
      <c r="K247" s="101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</row>
    <row r="248" spans="1:64" s="53" customFormat="1">
      <c r="A248" s="7"/>
      <c r="B248" s="100"/>
      <c r="C248" s="100"/>
      <c r="D248" s="101"/>
      <c r="E248" s="101"/>
      <c r="F248" s="101"/>
      <c r="G248" s="101"/>
      <c r="H248" s="101"/>
      <c r="I248" s="101"/>
      <c r="J248" s="101"/>
      <c r="K248" s="101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</row>
    <row r="249" spans="1:64" s="53" customFormat="1">
      <c r="A249" s="7"/>
      <c r="B249" s="100"/>
      <c r="C249" s="100"/>
      <c r="D249" s="101"/>
      <c r="E249" s="101"/>
      <c r="F249" s="101"/>
      <c r="G249" s="101"/>
      <c r="H249" s="101"/>
      <c r="I249" s="101"/>
      <c r="J249" s="101"/>
      <c r="K249" s="101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</row>
    <row r="250" spans="1:64" s="53" customFormat="1">
      <c r="A250" s="7"/>
      <c r="B250" s="100"/>
      <c r="C250" s="100"/>
      <c r="D250" s="101"/>
      <c r="E250" s="101"/>
      <c r="F250" s="101"/>
      <c r="G250" s="101"/>
      <c r="H250" s="101"/>
      <c r="I250" s="101"/>
      <c r="J250" s="101"/>
      <c r="K250" s="101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</row>
    <row r="251" spans="1:64" s="53" customFormat="1">
      <c r="A251" s="7"/>
      <c r="B251" s="100"/>
      <c r="C251" s="100"/>
      <c r="D251" s="101"/>
      <c r="E251" s="101"/>
      <c r="F251" s="101"/>
      <c r="G251" s="101"/>
      <c r="H251" s="101"/>
      <c r="I251" s="101"/>
      <c r="J251" s="101"/>
      <c r="K251" s="101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</row>
    <row r="252" spans="1:64" s="53" customFormat="1">
      <c r="A252" s="7"/>
      <c r="B252" s="100"/>
      <c r="C252" s="100"/>
      <c r="D252" s="101"/>
      <c r="E252" s="101"/>
      <c r="F252" s="101"/>
      <c r="G252" s="101"/>
      <c r="H252" s="101"/>
      <c r="I252" s="101"/>
      <c r="J252" s="101"/>
      <c r="K252" s="101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</row>
    <row r="253" spans="1:64" s="53" customFormat="1">
      <c r="A253" s="7"/>
      <c r="B253" s="100"/>
      <c r="C253" s="100"/>
      <c r="D253" s="101"/>
      <c r="E253" s="101"/>
      <c r="F253" s="101"/>
      <c r="G253" s="101"/>
      <c r="H253" s="101"/>
      <c r="I253" s="101"/>
      <c r="J253" s="101"/>
      <c r="K253" s="101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</row>
    <row r="254" spans="1:64" s="53" customFormat="1">
      <c r="A254" s="7"/>
      <c r="B254" s="100"/>
      <c r="C254" s="100"/>
      <c r="D254" s="101"/>
      <c r="E254" s="101"/>
      <c r="F254" s="101"/>
      <c r="G254" s="101"/>
      <c r="H254" s="101"/>
      <c r="I254" s="101"/>
      <c r="J254" s="101"/>
      <c r="K254" s="101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</row>
    <row r="255" spans="1:64" s="53" customFormat="1">
      <c r="A255" s="7"/>
      <c r="B255" s="100"/>
      <c r="C255" s="100"/>
      <c r="D255" s="101"/>
      <c r="E255" s="101"/>
      <c r="F255" s="101"/>
      <c r="G255" s="101"/>
      <c r="H255" s="101"/>
      <c r="I255" s="101"/>
      <c r="J255" s="101"/>
      <c r="K255" s="101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</row>
    <row r="256" spans="1:64" s="53" customFormat="1">
      <c r="A256" s="7"/>
      <c r="B256" s="100"/>
      <c r="C256" s="100"/>
      <c r="D256" s="101"/>
      <c r="E256" s="101"/>
      <c r="F256" s="101"/>
      <c r="G256" s="101"/>
      <c r="H256" s="101"/>
      <c r="I256" s="101"/>
      <c r="J256" s="101"/>
      <c r="K256" s="101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</row>
    <row r="257" spans="1:64" s="53" customFormat="1">
      <c r="A257" s="7"/>
      <c r="B257" s="100"/>
      <c r="C257" s="100"/>
      <c r="D257" s="101"/>
      <c r="E257" s="101"/>
      <c r="F257" s="101"/>
      <c r="G257" s="101"/>
      <c r="H257" s="101"/>
      <c r="I257" s="101"/>
      <c r="J257" s="101"/>
      <c r="K257" s="101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</row>
    <row r="258" spans="1:64" s="53" customFormat="1">
      <c r="A258" s="7"/>
      <c r="B258" s="100"/>
      <c r="C258" s="100"/>
      <c r="D258" s="101"/>
      <c r="E258" s="101"/>
      <c r="F258" s="101"/>
      <c r="G258" s="101"/>
      <c r="H258" s="101"/>
      <c r="I258" s="101"/>
      <c r="J258" s="101"/>
      <c r="K258" s="101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</row>
    <row r="259" spans="1:64" s="53" customFormat="1">
      <c r="A259" s="7"/>
      <c r="B259" s="100"/>
      <c r="C259" s="100"/>
      <c r="D259" s="101"/>
      <c r="E259" s="101"/>
      <c r="F259" s="101"/>
      <c r="G259" s="101"/>
      <c r="H259" s="101"/>
      <c r="I259" s="101"/>
      <c r="J259" s="101"/>
      <c r="K259" s="101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</row>
    <row r="260" spans="1:64" s="53" customFormat="1">
      <c r="A260" s="7"/>
      <c r="B260" s="100"/>
      <c r="C260" s="100"/>
      <c r="D260" s="101"/>
      <c r="E260" s="101"/>
      <c r="F260" s="101"/>
      <c r="G260" s="101"/>
      <c r="H260" s="101"/>
      <c r="I260" s="101"/>
      <c r="J260" s="101"/>
      <c r="K260" s="101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</row>
    <row r="261" spans="1:64" s="53" customFormat="1">
      <c r="A261" s="7"/>
      <c r="B261" s="100"/>
      <c r="C261" s="100"/>
      <c r="D261" s="101"/>
      <c r="E261" s="101"/>
      <c r="F261" s="101"/>
      <c r="G261" s="101"/>
      <c r="H261" s="101"/>
      <c r="I261" s="101"/>
      <c r="J261" s="101"/>
      <c r="K261" s="101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</row>
    <row r="262" spans="1:64" s="53" customFormat="1">
      <c r="A262" s="7"/>
      <c r="B262" s="100"/>
      <c r="C262" s="100"/>
      <c r="D262" s="101"/>
      <c r="E262" s="101"/>
      <c r="F262" s="101"/>
      <c r="G262" s="101"/>
      <c r="H262" s="101"/>
      <c r="I262" s="101"/>
      <c r="J262" s="101"/>
      <c r="K262" s="101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</row>
    <row r="263" spans="1:64" s="53" customFormat="1">
      <c r="A263" s="7"/>
      <c r="B263" s="100"/>
      <c r="C263" s="100"/>
      <c r="D263" s="101"/>
      <c r="E263" s="101"/>
      <c r="F263" s="101"/>
      <c r="G263" s="101"/>
      <c r="H263" s="101"/>
      <c r="I263" s="101"/>
      <c r="J263" s="101"/>
      <c r="K263" s="101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</row>
    <row r="264" spans="1:64" s="53" customFormat="1">
      <c r="A264" s="7"/>
      <c r="B264" s="100"/>
      <c r="C264" s="100"/>
      <c r="D264" s="101"/>
      <c r="E264" s="101"/>
      <c r="F264" s="101"/>
      <c r="G264" s="101"/>
      <c r="H264" s="101"/>
      <c r="I264" s="101"/>
      <c r="J264" s="101"/>
      <c r="K264" s="101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</row>
    <row r="265" spans="1:64" s="53" customFormat="1">
      <c r="A265" s="7"/>
      <c r="B265" s="100"/>
      <c r="C265" s="100"/>
      <c r="D265" s="101"/>
      <c r="E265" s="101"/>
      <c r="F265" s="101"/>
      <c r="G265" s="101"/>
      <c r="H265" s="101"/>
      <c r="I265" s="101"/>
      <c r="J265" s="101"/>
      <c r="K265" s="101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</row>
    <row r="266" spans="1:64" s="53" customFormat="1">
      <c r="A266" s="7"/>
      <c r="B266" s="100"/>
      <c r="C266" s="100"/>
      <c r="D266" s="101"/>
      <c r="E266" s="101"/>
      <c r="F266" s="101"/>
      <c r="G266" s="101"/>
      <c r="H266" s="101"/>
      <c r="I266" s="101"/>
      <c r="J266" s="101"/>
      <c r="K266" s="101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</row>
    <row r="267" spans="1:64" s="53" customFormat="1">
      <c r="A267" s="7"/>
      <c r="B267" s="100"/>
      <c r="C267" s="100"/>
      <c r="D267" s="101"/>
      <c r="E267" s="101"/>
      <c r="F267" s="101"/>
      <c r="G267" s="101"/>
      <c r="H267" s="101"/>
      <c r="I267" s="101"/>
      <c r="J267" s="101"/>
      <c r="K267" s="101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</row>
    <row r="268" spans="1:64" s="53" customFormat="1">
      <c r="A268" s="7"/>
      <c r="B268" s="100"/>
      <c r="C268" s="100"/>
      <c r="D268" s="101"/>
      <c r="E268" s="101"/>
      <c r="F268" s="101"/>
      <c r="G268" s="101"/>
      <c r="H268" s="101"/>
      <c r="I268" s="101"/>
      <c r="J268" s="101"/>
      <c r="K268" s="101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</row>
    <row r="269" spans="1:64" s="53" customFormat="1">
      <c r="A269" s="7"/>
      <c r="B269" s="100"/>
      <c r="C269" s="100"/>
      <c r="D269" s="101"/>
      <c r="E269" s="101"/>
      <c r="F269" s="101"/>
      <c r="G269" s="101"/>
      <c r="H269" s="101"/>
      <c r="I269" s="101"/>
      <c r="J269" s="101"/>
      <c r="K269" s="101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</row>
    <row r="270" spans="1:64" s="53" customFormat="1">
      <c r="A270" s="7"/>
      <c r="B270" s="100"/>
      <c r="C270" s="100"/>
      <c r="D270" s="101"/>
      <c r="E270" s="101"/>
      <c r="F270" s="101"/>
      <c r="G270" s="101"/>
      <c r="H270" s="101"/>
      <c r="I270" s="101"/>
      <c r="J270" s="101"/>
      <c r="K270" s="101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</row>
    <row r="271" spans="1:64" s="53" customFormat="1">
      <c r="A271" s="7"/>
      <c r="B271" s="100"/>
      <c r="C271" s="100"/>
      <c r="D271" s="101"/>
      <c r="E271" s="101"/>
      <c r="F271" s="101"/>
      <c r="G271" s="101"/>
      <c r="H271" s="101"/>
      <c r="I271" s="101"/>
      <c r="J271" s="101"/>
      <c r="K271" s="101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</row>
    <row r="272" spans="1:64" s="53" customFormat="1">
      <c r="A272" s="7"/>
      <c r="B272" s="100"/>
      <c r="C272" s="100"/>
      <c r="D272" s="101"/>
      <c r="E272" s="101"/>
      <c r="F272" s="101"/>
      <c r="G272" s="101"/>
      <c r="H272" s="101"/>
      <c r="I272" s="101"/>
      <c r="J272" s="101"/>
      <c r="K272" s="101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</row>
    <row r="273" spans="1:64" s="53" customFormat="1">
      <c r="A273" s="7"/>
      <c r="B273" s="100"/>
      <c r="C273" s="100"/>
      <c r="D273" s="101"/>
      <c r="E273" s="101"/>
      <c r="F273" s="101"/>
      <c r="G273" s="101"/>
      <c r="H273" s="101"/>
      <c r="I273" s="101"/>
      <c r="J273" s="101"/>
      <c r="K273" s="101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</row>
    <row r="274" spans="1:64" s="53" customFormat="1">
      <c r="A274" s="7"/>
      <c r="B274" s="100"/>
      <c r="C274" s="100"/>
      <c r="D274" s="101"/>
      <c r="E274" s="101"/>
      <c r="F274" s="101"/>
      <c r="G274" s="101"/>
      <c r="H274" s="101"/>
      <c r="I274" s="101"/>
      <c r="J274" s="101"/>
      <c r="K274" s="101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</row>
    <row r="275" spans="1:64" s="53" customFormat="1">
      <c r="A275" s="7"/>
      <c r="B275" s="100"/>
      <c r="C275" s="100"/>
      <c r="D275" s="101"/>
      <c r="E275" s="101"/>
      <c r="F275" s="101"/>
      <c r="G275" s="101"/>
      <c r="H275" s="101"/>
      <c r="I275" s="101"/>
      <c r="J275" s="101"/>
      <c r="K275" s="101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</row>
    <row r="276" spans="1:64" s="53" customFormat="1">
      <c r="A276" s="7"/>
      <c r="B276" s="100"/>
      <c r="C276" s="100"/>
      <c r="D276" s="101"/>
      <c r="E276" s="101"/>
      <c r="F276" s="101"/>
      <c r="G276" s="101"/>
      <c r="H276" s="101"/>
      <c r="I276" s="101"/>
      <c r="J276" s="101"/>
      <c r="K276" s="101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</row>
    <row r="277" spans="1:64" s="53" customFormat="1">
      <c r="A277" s="7"/>
      <c r="B277" s="100"/>
      <c r="C277" s="100"/>
      <c r="D277" s="101"/>
      <c r="E277" s="101"/>
      <c r="F277" s="101"/>
      <c r="G277" s="101"/>
      <c r="H277" s="101"/>
      <c r="I277" s="101"/>
      <c r="J277" s="101"/>
      <c r="K277" s="101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</row>
    <row r="278" spans="1:64" s="53" customFormat="1">
      <c r="A278" s="7"/>
      <c r="B278" s="100"/>
      <c r="C278" s="100"/>
      <c r="D278" s="101"/>
      <c r="E278" s="101"/>
      <c r="F278" s="101"/>
      <c r="G278" s="101"/>
      <c r="H278" s="101"/>
      <c r="I278" s="101"/>
      <c r="J278" s="101"/>
      <c r="K278" s="101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</row>
    <row r="279" spans="1:64" s="53" customFormat="1">
      <c r="A279" s="7"/>
      <c r="B279" s="100"/>
      <c r="C279" s="100"/>
      <c r="D279" s="101"/>
      <c r="E279" s="101"/>
      <c r="F279" s="101"/>
      <c r="G279" s="101"/>
      <c r="H279" s="101"/>
      <c r="I279" s="101"/>
      <c r="J279" s="101"/>
      <c r="K279" s="101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</row>
    <row r="280" spans="1:64" s="53" customFormat="1">
      <c r="A280" s="7"/>
      <c r="B280" s="100"/>
      <c r="C280" s="100"/>
      <c r="D280" s="101"/>
      <c r="E280" s="101"/>
      <c r="F280" s="101"/>
      <c r="G280" s="101"/>
      <c r="H280" s="101"/>
      <c r="I280" s="101"/>
      <c r="J280" s="101"/>
      <c r="K280" s="101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</row>
    <row r="281" spans="1:64" s="53" customFormat="1">
      <c r="A281" s="7"/>
      <c r="B281" s="100"/>
      <c r="C281" s="100"/>
      <c r="D281" s="101"/>
      <c r="E281" s="101"/>
      <c r="F281" s="101"/>
      <c r="G281" s="101"/>
      <c r="H281" s="101"/>
      <c r="I281" s="101"/>
      <c r="J281" s="101"/>
      <c r="K281" s="101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</row>
    <row r="282" spans="1:64" s="53" customFormat="1">
      <c r="A282" s="7"/>
      <c r="B282" s="100"/>
      <c r="C282" s="100"/>
      <c r="D282" s="101"/>
      <c r="E282" s="101"/>
      <c r="F282" s="101"/>
      <c r="G282" s="101"/>
      <c r="H282" s="101"/>
      <c r="I282" s="101"/>
      <c r="J282" s="101"/>
      <c r="K282" s="101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</row>
    <row r="283" spans="1:64" s="53" customFormat="1">
      <c r="A283" s="7"/>
      <c r="B283" s="100"/>
      <c r="C283" s="100"/>
      <c r="D283" s="101"/>
      <c r="E283" s="101"/>
      <c r="F283" s="101"/>
      <c r="G283" s="101"/>
      <c r="H283" s="101"/>
      <c r="I283" s="101"/>
      <c r="J283" s="101"/>
      <c r="K283" s="101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</row>
    <row r="284" spans="1:64" s="53" customFormat="1">
      <c r="A284" s="7"/>
      <c r="B284" s="100"/>
      <c r="C284" s="100"/>
      <c r="D284" s="101"/>
      <c r="E284" s="101"/>
      <c r="F284" s="101"/>
      <c r="G284" s="101"/>
      <c r="H284" s="101"/>
      <c r="I284" s="101"/>
      <c r="J284" s="101"/>
      <c r="K284" s="101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</row>
    <row r="285" spans="1:64" s="53" customFormat="1">
      <c r="A285" s="7"/>
      <c r="B285" s="100"/>
      <c r="C285" s="100"/>
      <c r="D285" s="101"/>
      <c r="E285" s="101"/>
      <c r="F285" s="101"/>
      <c r="G285" s="101"/>
      <c r="H285" s="101"/>
      <c r="I285" s="101"/>
      <c r="J285" s="101"/>
      <c r="K285" s="101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</row>
    <row r="286" spans="1:64" s="53" customFormat="1">
      <c r="A286" s="7"/>
      <c r="B286" s="100"/>
      <c r="C286" s="100"/>
      <c r="D286" s="101"/>
      <c r="E286" s="101"/>
      <c r="F286" s="101"/>
      <c r="G286" s="101"/>
      <c r="H286" s="101"/>
      <c r="I286" s="101"/>
      <c r="J286" s="101"/>
      <c r="K286" s="101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</row>
    <row r="287" spans="1:64" s="53" customFormat="1">
      <c r="A287" s="7"/>
      <c r="B287" s="100"/>
      <c r="C287" s="100"/>
      <c r="D287" s="101"/>
      <c r="E287" s="101"/>
      <c r="F287" s="101"/>
      <c r="G287" s="101"/>
      <c r="H287" s="101"/>
      <c r="I287" s="101"/>
      <c r="J287" s="101"/>
      <c r="K287" s="101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</row>
    <row r="288" spans="1:64" s="53" customFormat="1">
      <c r="A288" s="7"/>
      <c r="B288" s="100"/>
      <c r="C288" s="100"/>
      <c r="D288" s="101"/>
      <c r="E288" s="101"/>
      <c r="F288" s="101"/>
      <c r="G288" s="101"/>
      <c r="H288" s="101"/>
      <c r="I288" s="101"/>
      <c r="J288" s="101"/>
      <c r="K288" s="101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</row>
    <row r="289" spans="1:64" s="53" customFormat="1">
      <c r="A289" s="7"/>
      <c r="B289" s="100"/>
      <c r="C289" s="100"/>
      <c r="D289" s="101"/>
      <c r="E289" s="101"/>
      <c r="F289" s="101"/>
      <c r="G289" s="101"/>
      <c r="H289" s="101"/>
      <c r="I289" s="101"/>
      <c r="J289" s="101"/>
      <c r="K289" s="101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</row>
    <row r="290" spans="1:64" s="53" customFormat="1">
      <c r="A290" s="7"/>
      <c r="B290" s="100"/>
      <c r="C290" s="100"/>
      <c r="D290" s="101"/>
      <c r="E290" s="101"/>
      <c r="F290" s="101"/>
      <c r="G290" s="101"/>
      <c r="H290" s="101"/>
      <c r="I290" s="101"/>
      <c r="J290" s="101"/>
      <c r="K290" s="101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</row>
    <row r="291" spans="1:64" s="53" customFormat="1">
      <c r="A291" s="7"/>
      <c r="B291" s="100"/>
      <c r="C291" s="100"/>
      <c r="D291" s="101"/>
      <c r="E291" s="101"/>
      <c r="F291" s="101"/>
      <c r="G291" s="101"/>
      <c r="H291" s="101"/>
      <c r="I291" s="101"/>
      <c r="J291" s="101"/>
      <c r="K291" s="101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</row>
    <row r="292" spans="1:64" s="53" customFormat="1">
      <c r="A292" s="7"/>
      <c r="B292" s="100"/>
      <c r="C292" s="100"/>
      <c r="D292" s="101"/>
      <c r="E292" s="101"/>
      <c r="F292" s="101"/>
      <c r="G292" s="101"/>
      <c r="H292" s="101"/>
      <c r="I292" s="101"/>
      <c r="J292" s="101"/>
      <c r="K292" s="101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</row>
    <row r="293" spans="1:64" s="53" customFormat="1">
      <c r="A293" s="7"/>
      <c r="B293" s="100"/>
      <c r="C293" s="100"/>
      <c r="D293" s="101"/>
      <c r="E293" s="101"/>
      <c r="F293" s="101"/>
      <c r="G293" s="101"/>
      <c r="H293" s="101"/>
      <c r="I293" s="101"/>
      <c r="J293" s="101"/>
      <c r="K293" s="101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</row>
    <row r="294" spans="1:64" s="53" customFormat="1">
      <c r="A294" s="7"/>
      <c r="B294" s="100"/>
      <c r="C294" s="100"/>
      <c r="D294" s="101"/>
      <c r="E294" s="101"/>
      <c r="F294" s="101"/>
      <c r="G294" s="101"/>
      <c r="H294" s="101"/>
      <c r="I294" s="101"/>
      <c r="J294" s="101"/>
      <c r="K294" s="101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</row>
    <row r="295" spans="1:64" s="53" customFormat="1">
      <c r="A295" s="7"/>
      <c r="B295" s="100"/>
      <c r="C295" s="100"/>
      <c r="D295" s="101"/>
      <c r="E295" s="101"/>
      <c r="F295" s="101"/>
      <c r="G295" s="101"/>
      <c r="H295" s="101"/>
      <c r="I295" s="101"/>
      <c r="J295" s="101"/>
      <c r="K295" s="101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</row>
    <row r="296" spans="1:64" s="53" customFormat="1">
      <c r="A296" s="7"/>
      <c r="B296" s="100"/>
      <c r="C296" s="100"/>
      <c r="D296" s="101"/>
      <c r="E296" s="101"/>
      <c r="F296" s="101"/>
      <c r="G296" s="101"/>
      <c r="H296" s="101"/>
      <c r="I296" s="101"/>
      <c r="J296" s="101"/>
      <c r="K296" s="101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</row>
    <row r="297" spans="1:64" s="53" customFormat="1">
      <c r="A297" s="7"/>
      <c r="B297" s="100"/>
      <c r="C297" s="100"/>
      <c r="D297" s="101"/>
      <c r="E297" s="101"/>
      <c r="F297" s="101"/>
      <c r="G297" s="101"/>
      <c r="H297" s="101"/>
      <c r="I297" s="101"/>
      <c r="J297" s="101"/>
      <c r="K297" s="101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</row>
    <row r="298" spans="1:64" s="53" customFormat="1">
      <c r="A298" s="7"/>
      <c r="B298" s="100"/>
      <c r="C298" s="100"/>
      <c r="D298" s="101"/>
      <c r="E298" s="101"/>
      <c r="F298" s="101"/>
      <c r="G298" s="101"/>
      <c r="H298" s="101"/>
      <c r="I298" s="101"/>
      <c r="J298" s="101"/>
      <c r="K298" s="101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</row>
    <row r="299" spans="1:64" s="53" customFormat="1">
      <c r="A299" s="7"/>
      <c r="B299" s="100"/>
      <c r="C299" s="100"/>
      <c r="D299" s="101"/>
      <c r="E299" s="101"/>
      <c r="F299" s="101"/>
      <c r="G299" s="101"/>
      <c r="H299" s="101"/>
      <c r="I299" s="101"/>
      <c r="J299" s="101"/>
      <c r="K299" s="101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</row>
    <row r="300" spans="1:64" s="53" customFormat="1">
      <c r="A300" s="7"/>
      <c r="B300" s="100"/>
      <c r="C300" s="100"/>
      <c r="D300" s="101"/>
      <c r="E300" s="101"/>
      <c r="F300" s="101"/>
      <c r="G300" s="101"/>
      <c r="H300" s="101"/>
      <c r="I300" s="101"/>
      <c r="J300" s="101"/>
      <c r="K300" s="101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</row>
    <row r="301" spans="1:64" s="53" customFormat="1">
      <c r="A301" s="7"/>
      <c r="B301" s="100"/>
      <c r="C301" s="100"/>
      <c r="D301" s="101"/>
      <c r="E301" s="101"/>
      <c r="F301" s="101"/>
      <c r="G301" s="101"/>
      <c r="H301" s="101"/>
      <c r="I301" s="101"/>
      <c r="J301" s="101"/>
      <c r="K301" s="101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</row>
    <row r="302" spans="1:64" s="53" customFormat="1">
      <c r="A302" s="7"/>
      <c r="B302" s="100"/>
      <c r="C302" s="100"/>
      <c r="D302" s="101"/>
      <c r="E302" s="101"/>
      <c r="F302" s="101"/>
      <c r="G302" s="101"/>
      <c r="H302" s="101"/>
      <c r="I302" s="101"/>
      <c r="J302" s="101"/>
      <c r="K302" s="101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</row>
    <row r="303" spans="1:64" s="53" customFormat="1">
      <c r="A303" s="7"/>
      <c r="B303" s="100"/>
      <c r="C303" s="100"/>
      <c r="D303" s="101"/>
      <c r="E303" s="101"/>
      <c r="F303" s="101"/>
      <c r="G303" s="101"/>
      <c r="H303" s="101"/>
      <c r="I303" s="101"/>
      <c r="J303" s="101"/>
      <c r="K303" s="101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</row>
    <row r="304" spans="1:64" s="53" customFormat="1">
      <c r="A304" s="7"/>
      <c r="B304" s="100"/>
      <c r="C304" s="100"/>
      <c r="D304" s="101"/>
      <c r="E304" s="101"/>
      <c r="F304" s="101"/>
      <c r="G304" s="101"/>
      <c r="H304" s="101"/>
      <c r="I304" s="101"/>
      <c r="J304" s="101"/>
      <c r="K304" s="101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</row>
    <row r="305" spans="1:64" s="53" customFormat="1">
      <c r="A305" s="7"/>
      <c r="B305" s="100"/>
      <c r="C305" s="100"/>
      <c r="D305" s="101"/>
      <c r="E305" s="101"/>
      <c r="F305" s="101"/>
      <c r="G305" s="101"/>
      <c r="H305" s="101"/>
      <c r="I305" s="101"/>
      <c r="J305" s="101"/>
      <c r="K305" s="101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</row>
    <row r="306" spans="1:64" s="53" customFormat="1">
      <c r="A306" s="7"/>
      <c r="B306" s="100"/>
      <c r="C306" s="100"/>
      <c r="D306" s="101"/>
      <c r="E306" s="101"/>
      <c r="F306" s="101"/>
      <c r="G306" s="101"/>
      <c r="H306" s="101"/>
      <c r="I306" s="101"/>
      <c r="J306" s="101"/>
      <c r="K306" s="101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</row>
    <row r="307" spans="1:64" s="53" customFormat="1">
      <c r="A307" s="7"/>
      <c r="B307" s="100"/>
      <c r="C307" s="100"/>
      <c r="D307" s="101"/>
      <c r="E307" s="101"/>
      <c r="F307" s="101"/>
      <c r="G307" s="101"/>
      <c r="H307" s="101"/>
      <c r="I307" s="101"/>
      <c r="J307" s="101"/>
      <c r="K307" s="101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</row>
    <row r="308" spans="1:64" s="53" customFormat="1">
      <c r="A308" s="7"/>
      <c r="B308" s="100"/>
      <c r="C308" s="100"/>
      <c r="D308" s="101"/>
      <c r="E308" s="101"/>
      <c r="F308" s="101"/>
      <c r="G308" s="101"/>
      <c r="H308" s="101"/>
      <c r="I308" s="101"/>
      <c r="J308" s="101"/>
      <c r="K308" s="101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</row>
    <row r="309" spans="1:64" s="53" customFormat="1">
      <c r="A309" s="7"/>
      <c r="B309" s="100"/>
      <c r="C309" s="100"/>
      <c r="D309" s="101"/>
      <c r="E309" s="101"/>
      <c r="F309" s="101"/>
      <c r="G309" s="101"/>
      <c r="H309" s="101"/>
      <c r="I309" s="101"/>
      <c r="J309" s="101"/>
      <c r="K309" s="101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</row>
    <row r="310" spans="1:64" s="53" customFormat="1">
      <c r="A310" s="7"/>
      <c r="B310" s="100"/>
      <c r="C310" s="100"/>
      <c r="D310" s="101"/>
      <c r="E310" s="101"/>
      <c r="F310" s="101"/>
      <c r="G310" s="101"/>
      <c r="H310" s="101"/>
      <c r="I310" s="101"/>
      <c r="J310" s="101"/>
      <c r="K310" s="101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</row>
    <row r="311" spans="1:64" s="53" customFormat="1">
      <c r="A311" s="7"/>
      <c r="B311" s="100"/>
      <c r="C311" s="100"/>
      <c r="D311" s="101"/>
      <c r="E311" s="101"/>
      <c r="F311" s="101"/>
      <c r="G311" s="101"/>
      <c r="H311" s="101"/>
      <c r="I311" s="101"/>
      <c r="J311" s="101"/>
      <c r="K311" s="101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</row>
    <row r="312" spans="1:64" s="53" customFormat="1">
      <c r="A312" s="7"/>
      <c r="B312" s="100"/>
      <c r="C312" s="100"/>
      <c r="D312" s="101"/>
      <c r="E312" s="101"/>
      <c r="F312" s="101"/>
      <c r="G312" s="101"/>
      <c r="H312" s="101"/>
      <c r="I312" s="101"/>
      <c r="J312" s="101"/>
      <c r="K312" s="101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</row>
    <row r="313" spans="1:64" s="53" customFormat="1">
      <c r="A313" s="7"/>
      <c r="B313" s="100"/>
      <c r="C313" s="100"/>
      <c r="D313" s="101"/>
      <c r="E313" s="101"/>
      <c r="F313" s="101"/>
      <c r="G313" s="101"/>
      <c r="H313" s="101"/>
      <c r="I313" s="101"/>
      <c r="J313" s="101"/>
      <c r="K313" s="101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</row>
    <row r="314" spans="1:64" s="53" customFormat="1">
      <c r="A314" s="7"/>
      <c r="B314" s="100"/>
      <c r="C314" s="100"/>
      <c r="D314" s="101"/>
      <c r="E314" s="101"/>
      <c r="F314" s="101"/>
      <c r="G314" s="101"/>
      <c r="H314" s="101"/>
      <c r="I314" s="101"/>
      <c r="J314" s="101"/>
      <c r="K314" s="101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</row>
    <row r="315" spans="1:64" s="53" customFormat="1">
      <c r="A315" s="7"/>
      <c r="B315" s="100"/>
      <c r="C315" s="100"/>
      <c r="D315" s="101"/>
      <c r="E315" s="101"/>
      <c r="F315" s="101"/>
      <c r="G315" s="101"/>
      <c r="H315" s="101"/>
      <c r="I315" s="101"/>
      <c r="J315" s="101"/>
      <c r="K315" s="101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</row>
    <row r="316" spans="1:64" s="53" customFormat="1">
      <c r="A316" s="7"/>
      <c r="B316" s="100"/>
      <c r="C316" s="100"/>
      <c r="D316" s="101"/>
      <c r="E316" s="101"/>
      <c r="F316" s="101"/>
      <c r="G316" s="101"/>
      <c r="H316" s="101"/>
      <c r="I316" s="101"/>
      <c r="J316" s="101"/>
      <c r="K316" s="101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</row>
    <row r="317" spans="1:64" s="53" customFormat="1">
      <c r="A317" s="7"/>
      <c r="B317" s="100"/>
      <c r="C317" s="100"/>
      <c r="D317" s="101"/>
      <c r="E317" s="101"/>
      <c r="F317" s="101"/>
      <c r="G317" s="101"/>
      <c r="H317" s="101"/>
      <c r="I317" s="101"/>
      <c r="J317" s="101"/>
      <c r="K317" s="101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</row>
    <row r="318" spans="1:64" s="53" customFormat="1">
      <c r="A318" s="7"/>
      <c r="B318" s="100"/>
      <c r="C318" s="100"/>
      <c r="D318" s="101"/>
      <c r="E318" s="101"/>
      <c r="F318" s="101"/>
      <c r="G318" s="101"/>
      <c r="H318" s="101"/>
      <c r="I318" s="101"/>
      <c r="J318" s="101"/>
      <c r="K318" s="101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</row>
    <row r="319" spans="1:64" s="53" customFormat="1">
      <c r="A319" s="7"/>
      <c r="B319" s="100"/>
      <c r="C319" s="100"/>
      <c r="D319" s="101"/>
      <c r="E319" s="101"/>
      <c r="F319" s="101"/>
      <c r="G319" s="101"/>
      <c r="H319" s="101"/>
      <c r="I319" s="101"/>
      <c r="J319" s="101"/>
      <c r="K319" s="101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</row>
    <row r="320" spans="1:64" s="53" customFormat="1">
      <c r="A320" s="7"/>
      <c r="B320" s="100"/>
      <c r="C320" s="100"/>
      <c r="D320" s="101"/>
      <c r="E320" s="101"/>
      <c r="F320" s="101"/>
      <c r="G320" s="101"/>
      <c r="H320" s="101"/>
      <c r="I320" s="101"/>
      <c r="J320" s="101"/>
      <c r="K320" s="101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</row>
    <row r="321" spans="1:64" s="53" customFormat="1">
      <c r="A321" s="7"/>
      <c r="B321" s="100"/>
      <c r="C321" s="100"/>
      <c r="D321" s="101"/>
      <c r="E321" s="101"/>
      <c r="F321" s="101"/>
      <c r="G321" s="101"/>
      <c r="H321" s="101"/>
      <c r="I321" s="101"/>
      <c r="J321" s="101"/>
      <c r="K321" s="101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</row>
    <row r="322" spans="1:64" s="53" customFormat="1">
      <c r="A322" s="7"/>
      <c r="B322" s="100"/>
      <c r="C322" s="100"/>
      <c r="D322" s="101"/>
      <c r="E322" s="101"/>
      <c r="F322" s="101"/>
      <c r="G322" s="101"/>
      <c r="H322" s="101"/>
      <c r="I322" s="101"/>
      <c r="J322" s="101"/>
      <c r="K322" s="101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</row>
    <row r="323" spans="1:64" s="53" customFormat="1">
      <c r="A323" s="7"/>
      <c r="B323" s="100"/>
      <c r="C323" s="100"/>
      <c r="D323" s="101"/>
      <c r="E323" s="101"/>
      <c r="F323" s="101"/>
      <c r="G323" s="101"/>
      <c r="H323" s="101"/>
      <c r="I323" s="101"/>
      <c r="J323" s="101"/>
      <c r="K323" s="101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</row>
    <row r="324" spans="1:64" s="53" customFormat="1">
      <c r="A324" s="7"/>
      <c r="B324" s="100"/>
      <c r="C324" s="100"/>
      <c r="D324" s="101"/>
      <c r="E324" s="101"/>
      <c r="F324" s="101"/>
      <c r="G324" s="101"/>
      <c r="H324" s="101"/>
      <c r="I324" s="101"/>
      <c r="J324" s="101"/>
      <c r="K324" s="101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</row>
    <row r="325" spans="1:64" s="53" customFormat="1">
      <c r="A325" s="7"/>
      <c r="B325" s="100"/>
      <c r="C325" s="100"/>
      <c r="D325" s="101"/>
      <c r="E325" s="101"/>
      <c r="F325" s="101"/>
      <c r="G325" s="101"/>
      <c r="H325" s="101"/>
      <c r="I325" s="101"/>
      <c r="J325" s="101"/>
      <c r="K325" s="101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</row>
    <row r="326" spans="1:64" s="53" customFormat="1">
      <c r="A326" s="7"/>
      <c r="B326" s="100"/>
      <c r="C326" s="100"/>
      <c r="D326" s="101"/>
      <c r="E326" s="101"/>
      <c r="F326" s="101"/>
      <c r="G326" s="101"/>
      <c r="H326" s="101"/>
      <c r="I326" s="101"/>
      <c r="J326" s="101"/>
      <c r="K326" s="101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</row>
    <row r="327" spans="1:64" s="53" customFormat="1">
      <c r="A327" s="7"/>
      <c r="B327" s="100"/>
      <c r="C327" s="100"/>
      <c r="D327" s="101"/>
      <c r="E327" s="101"/>
      <c r="F327" s="101"/>
      <c r="G327" s="101"/>
      <c r="H327" s="101"/>
      <c r="I327" s="101"/>
      <c r="J327" s="101"/>
      <c r="K327" s="101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</row>
    <row r="328" spans="1:64" s="53" customFormat="1">
      <c r="A328" s="7"/>
      <c r="B328" s="100"/>
      <c r="C328" s="100"/>
      <c r="D328" s="101"/>
      <c r="E328" s="101"/>
      <c r="F328" s="101"/>
      <c r="G328" s="101"/>
      <c r="H328" s="101"/>
      <c r="I328" s="101"/>
      <c r="J328" s="101"/>
      <c r="K328" s="101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</row>
    <row r="329" spans="1:64" s="53" customFormat="1">
      <c r="A329" s="7"/>
      <c r="B329" s="100"/>
      <c r="C329" s="100"/>
      <c r="D329" s="101"/>
      <c r="E329" s="101"/>
      <c r="F329" s="101"/>
      <c r="G329" s="101"/>
      <c r="H329" s="101"/>
      <c r="I329" s="101"/>
      <c r="J329" s="101"/>
      <c r="K329" s="101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</row>
    <row r="330" spans="1:64" s="53" customFormat="1">
      <c r="A330" s="7"/>
      <c r="B330" s="100"/>
      <c r="C330" s="100"/>
      <c r="D330" s="101"/>
      <c r="E330" s="101"/>
      <c r="F330" s="101"/>
      <c r="G330" s="101"/>
      <c r="H330" s="101"/>
      <c r="I330" s="101"/>
      <c r="J330" s="101"/>
      <c r="K330" s="101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</row>
    <row r="331" spans="1:64" s="53" customFormat="1">
      <c r="A331" s="7"/>
      <c r="B331" s="100"/>
      <c r="C331" s="100"/>
      <c r="D331" s="101"/>
      <c r="E331" s="101"/>
      <c r="F331" s="101"/>
      <c r="G331" s="101"/>
      <c r="H331" s="101"/>
      <c r="I331" s="101"/>
      <c r="J331" s="101"/>
      <c r="K331" s="101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</row>
    <row r="332" spans="1:64" s="53" customFormat="1">
      <c r="A332" s="7"/>
      <c r="B332" s="100"/>
      <c r="C332" s="100"/>
      <c r="D332" s="101"/>
      <c r="E332" s="101"/>
      <c r="F332" s="101"/>
      <c r="G332" s="101"/>
      <c r="H332" s="101"/>
      <c r="I332" s="101"/>
      <c r="J332" s="101"/>
      <c r="K332" s="101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</row>
    <row r="333" spans="1:64" s="53" customFormat="1">
      <c r="A333" s="7"/>
      <c r="B333" s="100"/>
      <c r="C333" s="100"/>
      <c r="D333" s="101"/>
      <c r="E333" s="101"/>
      <c r="F333" s="101"/>
      <c r="G333" s="101"/>
      <c r="H333" s="101"/>
      <c r="I333" s="101"/>
      <c r="J333" s="101"/>
      <c r="K333" s="101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</row>
    <row r="334" spans="1:64" s="53" customFormat="1">
      <c r="A334" s="7"/>
      <c r="B334" s="100"/>
      <c r="C334" s="100"/>
      <c r="D334" s="101"/>
      <c r="E334" s="101"/>
      <c r="F334" s="101"/>
      <c r="G334" s="101"/>
      <c r="H334" s="101"/>
      <c r="I334" s="101"/>
      <c r="J334" s="101"/>
      <c r="K334" s="101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</row>
    <row r="335" spans="1:64" s="53" customFormat="1">
      <c r="A335" s="7"/>
      <c r="B335" s="100"/>
      <c r="C335" s="100"/>
      <c r="D335" s="101"/>
      <c r="E335" s="101"/>
      <c r="F335" s="101"/>
      <c r="G335" s="101"/>
      <c r="H335" s="101"/>
      <c r="I335" s="101"/>
      <c r="J335" s="101"/>
      <c r="K335" s="101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</row>
    <row r="336" spans="1:64" s="53" customFormat="1">
      <c r="A336" s="7"/>
      <c r="B336" s="100"/>
      <c r="C336" s="100"/>
      <c r="D336" s="101"/>
      <c r="E336" s="101"/>
      <c r="F336" s="101"/>
      <c r="G336" s="101"/>
      <c r="H336" s="101"/>
      <c r="I336" s="101"/>
      <c r="J336" s="101"/>
      <c r="K336" s="101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</row>
    <row r="337" spans="1:64" s="53" customFormat="1">
      <c r="A337" s="7"/>
      <c r="B337" s="100"/>
      <c r="C337" s="100"/>
      <c r="D337" s="101"/>
      <c r="E337" s="101"/>
      <c r="F337" s="101"/>
      <c r="G337" s="101"/>
      <c r="H337" s="101"/>
      <c r="I337" s="101"/>
      <c r="J337" s="101"/>
      <c r="K337" s="101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</row>
    <row r="338" spans="1:64" s="53" customFormat="1">
      <c r="A338" s="7"/>
      <c r="B338" s="100"/>
      <c r="C338" s="100"/>
      <c r="D338" s="101"/>
      <c r="E338" s="101"/>
      <c r="F338" s="101"/>
      <c r="G338" s="101"/>
      <c r="H338" s="101"/>
      <c r="I338" s="101"/>
      <c r="J338" s="101"/>
      <c r="K338" s="101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</row>
    <row r="339" spans="1:64" s="53" customFormat="1">
      <c r="A339" s="7"/>
      <c r="B339" s="100"/>
      <c r="C339" s="100"/>
      <c r="D339" s="101"/>
      <c r="E339" s="101"/>
      <c r="F339" s="101"/>
      <c r="G339" s="101"/>
      <c r="H339" s="101"/>
      <c r="I339" s="101"/>
      <c r="J339" s="101"/>
      <c r="K339" s="101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</row>
    <row r="340" spans="1:64" s="53" customFormat="1">
      <c r="A340" s="7"/>
      <c r="B340" s="100"/>
      <c r="C340" s="100"/>
      <c r="D340" s="101"/>
      <c r="E340" s="101"/>
      <c r="F340" s="101"/>
      <c r="G340" s="101"/>
      <c r="H340" s="101"/>
      <c r="I340" s="101"/>
      <c r="J340" s="101"/>
      <c r="K340" s="101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</row>
    <row r="341" spans="1:64" s="53" customFormat="1">
      <c r="A341" s="7"/>
      <c r="B341" s="100"/>
      <c r="C341" s="100"/>
      <c r="D341" s="101"/>
      <c r="E341" s="101"/>
      <c r="F341" s="101"/>
      <c r="G341" s="101"/>
      <c r="H341" s="101"/>
      <c r="I341" s="101"/>
      <c r="J341" s="101"/>
      <c r="K341" s="101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</row>
    <row r="342" spans="1:64" s="53" customFormat="1">
      <c r="A342" s="7"/>
      <c r="B342" s="100"/>
      <c r="C342" s="100"/>
      <c r="D342" s="101"/>
      <c r="E342" s="101"/>
      <c r="F342" s="101"/>
      <c r="G342" s="101"/>
      <c r="H342" s="101"/>
      <c r="I342" s="101"/>
      <c r="J342" s="101"/>
      <c r="K342" s="101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</row>
    <row r="343" spans="1:64" s="53" customFormat="1">
      <c r="A343" s="7"/>
      <c r="B343" s="100"/>
      <c r="C343" s="100"/>
      <c r="D343" s="101"/>
      <c r="E343" s="101"/>
      <c r="F343" s="101"/>
      <c r="G343" s="101"/>
      <c r="H343" s="101"/>
      <c r="I343" s="101"/>
      <c r="J343" s="101"/>
      <c r="K343" s="101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</row>
    <row r="344" spans="1:64" s="53" customFormat="1">
      <c r="A344" s="7"/>
      <c r="B344" s="100"/>
      <c r="C344" s="100"/>
      <c r="D344" s="101"/>
      <c r="E344" s="101"/>
      <c r="F344" s="101"/>
      <c r="G344" s="101"/>
      <c r="H344" s="101"/>
      <c r="I344" s="101"/>
      <c r="J344" s="101"/>
      <c r="K344" s="101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</row>
    <row r="345" spans="1:64" s="53" customFormat="1">
      <c r="A345" s="7"/>
      <c r="B345" s="100"/>
      <c r="C345" s="100"/>
      <c r="D345" s="101"/>
      <c r="E345" s="101"/>
      <c r="F345" s="101"/>
      <c r="G345" s="101"/>
      <c r="H345" s="101"/>
      <c r="I345" s="101"/>
      <c r="J345" s="101"/>
      <c r="K345" s="101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</row>
    <row r="346" spans="1:64" s="53" customFormat="1">
      <c r="A346" s="7"/>
      <c r="B346" s="100"/>
      <c r="C346" s="100"/>
      <c r="D346" s="101"/>
      <c r="E346" s="101"/>
      <c r="F346" s="101"/>
      <c r="G346" s="101"/>
      <c r="H346" s="101"/>
      <c r="I346" s="101"/>
      <c r="J346" s="101"/>
      <c r="K346" s="101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</row>
    <row r="347" spans="1:64" s="53" customFormat="1">
      <c r="A347" s="7"/>
      <c r="B347" s="100"/>
      <c r="C347" s="100"/>
      <c r="D347" s="101"/>
      <c r="E347" s="101"/>
      <c r="F347" s="101"/>
      <c r="G347" s="101"/>
      <c r="H347" s="101"/>
      <c r="I347" s="101"/>
      <c r="J347" s="101"/>
      <c r="K347" s="101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</row>
    <row r="348" spans="1:64" s="53" customFormat="1">
      <c r="A348" s="7"/>
      <c r="B348" s="100"/>
      <c r="C348" s="100"/>
      <c r="D348" s="101"/>
      <c r="E348" s="101"/>
      <c r="F348" s="101"/>
      <c r="G348" s="101"/>
      <c r="H348" s="101"/>
      <c r="I348" s="101"/>
      <c r="J348" s="101"/>
      <c r="K348" s="101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</row>
    <row r="349" spans="1:64" s="53" customFormat="1">
      <c r="A349" s="7"/>
      <c r="B349" s="100"/>
      <c r="C349" s="100"/>
      <c r="D349" s="101"/>
      <c r="E349" s="101"/>
      <c r="F349" s="101"/>
      <c r="G349" s="101"/>
      <c r="H349" s="101"/>
      <c r="I349" s="101"/>
      <c r="J349" s="101"/>
      <c r="K349" s="101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</row>
    <row r="350" spans="1:64" s="53" customFormat="1">
      <c r="A350" s="7"/>
      <c r="B350" s="100"/>
      <c r="C350" s="100"/>
      <c r="D350" s="101"/>
      <c r="E350" s="101"/>
      <c r="F350" s="101"/>
      <c r="G350" s="101"/>
      <c r="H350" s="101"/>
      <c r="I350" s="101"/>
      <c r="J350" s="101"/>
      <c r="K350" s="101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</row>
    <row r="351" spans="1:64" s="53" customFormat="1">
      <c r="A351" s="7"/>
      <c r="B351" s="100"/>
      <c r="C351" s="100"/>
      <c r="D351" s="101"/>
      <c r="E351" s="101"/>
      <c r="F351" s="101"/>
      <c r="G351" s="101"/>
      <c r="H351" s="101"/>
      <c r="I351" s="101"/>
      <c r="J351" s="101"/>
      <c r="K351" s="101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</row>
    <row r="352" spans="1:64" s="53" customFormat="1">
      <c r="A352" s="7"/>
      <c r="B352" s="100"/>
      <c r="C352" s="100"/>
      <c r="D352" s="101"/>
      <c r="E352" s="101"/>
      <c r="F352" s="101"/>
      <c r="G352" s="101"/>
      <c r="H352" s="101"/>
      <c r="I352" s="101"/>
      <c r="J352" s="101"/>
      <c r="K352" s="101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</row>
    <row r="353" spans="1:64" s="53" customFormat="1">
      <c r="A353" s="7"/>
      <c r="B353" s="100"/>
      <c r="C353" s="100"/>
      <c r="D353" s="101"/>
      <c r="E353" s="101"/>
      <c r="F353" s="101"/>
      <c r="G353" s="101"/>
      <c r="H353" s="101"/>
      <c r="I353" s="101"/>
      <c r="J353" s="101"/>
      <c r="K353" s="101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</row>
    <row r="354" spans="1:64" s="53" customFormat="1">
      <c r="A354" s="7"/>
      <c r="B354" s="100"/>
      <c r="C354" s="100"/>
      <c r="D354" s="101"/>
      <c r="E354" s="101"/>
      <c r="F354" s="101"/>
      <c r="G354" s="101"/>
      <c r="H354" s="101"/>
      <c r="I354" s="101"/>
      <c r="J354" s="101"/>
      <c r="K354" s="101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</row>
    <row r="355" spans="1:64" s="53" customFormat="1">
      <c r="A355" s="7"/>
      <c r="B355" s="100"/>
      <c r="C355" s="100"/>
      <c r="D355" s="101"/>
      <c r="E355" s="101"/>
      <c r="F355" s="101"/>
      <c r="G355" s="101"/>
      <c r="H355" s="101"/>
      <c r="I355" s="101"/>
      <c r="J355" s="101"/>
      <c r="K355" s="101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</row>
    <row r="356" spans="1:64" s="53" customFormat="1">
      <c r="A356" s="7"/>
      <c r="B356" s="100"/>
      <c r="C356" s="100"/>
      <c r="D356" s="101"/>
      <c r="E356" s="101"/>
      <c r="F356" s="101"/>
      <c r="G356" s="101"/>
      <c r="H356" s="101"/>
      <c r="I356" s="101"/>
      <c r="J356" s="101"/>
      <c r="K356" s="101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</row>
    <row r="357" spans="1:64" s="53" customFormat="1">
      <c r="A357" s="7"/>
      <c r="B357" s="100"/>
      <c r="C357" s="100"/>
      <c r="D357" s="101"/>
      <c r="E357" s="101"/>
      <c r="F357" s="101"/>
      <c r="G357" s="101"/>
      <c r="H357" s="101"/>
      <c r="I357" s="101"/>
      <c r="J357" s="101"/>
      <c r="K357" s="101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</row>
    <row r="358" spans="1:64" s="53" customFormat="1">
      <c r="A358" s="7"/>
      <c r="B358" s="100"/>
      <c r="C358" s="100"/>
      <c r="D358" s="101"/>
      <c r="E358" s="101"/>
      <c r="F358" s="101"/>
      <c r="G358" s="101"/>
      <c r="H358" s="101"/>
      <c r="I358" s="101"/>
      <c r="J358" s="101"/>
      <c r="K358" s="101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</row>
  </sheetData>
  <mergeCells count="45">
    <mergeCell ref="D152:E152"/>
    <mergeCell ref="H152:I152"/>
    <mergeCell ref="D153:E153"/>
    <mergeCell ref="B101:K101"/>
    <mergeCell ref="B106:D106"/>
    <mergeCell ref="B112:D112"/>
    <mergeCell ref="B136:D136"/>
    <mergeCell ref="D149:E149"/>
    <mergeCell ref="D150:E150"/>
    <mergeCell ref="B100:D100"/>
    <mergeCell ref="B57:D57"/>
    <mergeCell ref="B59:D59"/>
    <mergeCell ref="A61:A63"/>
    <mergeCell ref="B61:B63"/>
    <mergeCell ref="D61:D63"/>
    <mergeCell ref="B79:D79"/>
    <mergeCell ref="B83:D83"/>
    <mergeCell ref="B88:D88"/>
    <mergeCell ref="B90:D90"/>
    <mergeCell ref="B98:D98"/>
    <mergeCell ref="E61:K61"/>
    <mergeCell ref="E62:E63"/>
    <mergeCell ref="G62:K62"/>
    <mergeCell ref="A37:A39"/>
    <mergeCell ref="B37:B39"/>
    <mergeCell ref="D37:D39"/>
    <mergeCell ref="E37:K37"/>
    <mergeCell ref="E38:E39"/>
    <mergeCell ref="G38:K38"/>
    <mergeCell ref="B36:D36"/>
    <mergeCell ref="B1:K1"/>
    <mergeCell ref="B2:K2"/>
    <mergeCell ref="B3:K3"/>
    <mergeCell ref="B4:B7"/>
    <mergeCell ref="C4:C7"/>
    <mergeCell ref="D4:D7"/>
    <mergeCell ref="E4:K4"/>
    <mergeCell ref="E5:E7"/>
    <mergeCell ref="F5:K5"/>
    <mergeCell ref="F6:F7"/>
    <mergeCell ref="G6:G7"/>
    <mergeCell ref="H6:H7"/>
    <mergeCell ref="I6:K6"/>
    <mergeCell ref="B14:D14"/>
    <mergeCell ref="B19:D19"/>
  </mergeCells>
  <printOptions horizontalCentered="1"/>
  <pageMargins left="0" right="0" top="0" bottom="0" header="0.31496062992125984" footer="0.31496062992125984"/>
  <pageSetup paperSize="9" scale="30" fitToHeight="2" orientation="portrait" r:id="rId1"/>
  <rowBreaks count="1" manualBreakCount="1">
    <brk id="94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BL359"/>
  <sheetViews>
    <sheetView view="pageBreakPreview" zoomScale="60" zoomScaleNormal="60" workbookViewId="0">
      <pane xSplit="2" ySplit="7" topLeftCell="C131" activePane="bottomRight" state="frozen"/>
      <selection activeCell="G7" sqref="G7"/>
      <selection pane="topRight" activeCell="G7" sqref="G7"/>
      <selection pane="bottomLeft" activeCell="G7" sqref="G7"/>
      <selection pane="bottomRight" activeCell="E145" sqref="E145:K145"/>
    </sheetView>
  </sheetViews>
  <sheetFormatPr defaultRowHeight="22.8"/>
  <cols>
    <col min="1" max="1" width="8" style="7" hidden="1" customWidth="1"/>
    <col min="2" max="2" width="81" style="100" customWidth="1"/>
    <col min="3" max="3" width="12.109375" style="100" customWidth="1"/>
    <col min="4" max="4" width="12.6640625" style="101" customWidth="1"/>
    <col min="5" max="5" width="29.109375" style="101" customWidth="1"/>
    <col min="6" max="7" width="27.44140625" style="101" customWidth="1"/>
    <col min="8" max="8" width="22.6640625" style="101" customWidth="1"/>
    <col min="9" max="9" width="24.88671875" style="101" customWidth="1"/>
    <col min="10" max="11" width="22.6640625" style="101" customWidth="1"/>
    <col min="12" max="12" width="17" style="8" customWidth="1"/>
    <col min="13" max="13" width="20.5546875" style="8" bestFit="1" customWidth="1"/>
    <col min="14" max="14" width="13.5546875" style="8" bestFit="1" customWidth="1"/>
    <col min="15" max="15" width="15.6640625" style="8" customWidth="1"/>
    <col min="16" max="16" width="9" style="8" bestFit="1" customWidth="1"/>
    <col min="17" max="17" width="9.5546875" style="8" bestFit="1" customWidth="1"/>
    <col min="18" max="18" width="9" style="8" bestFit="1" customWidth="1"/>
    <col min="19" max="64" width="8.88671875" style="8"/>
    <col min="65" max="232" width="8.88671875" style="9"/>
    <col min="233" max="233" width="8.44140625" style="9" customWidth="1"/>
    <col min="234" max="234" width="31" style="9" customWidth="1"/>
    <col min="235" max="235" width="7.5546875" style="9" customWidth="1"/>
    <col min="236" max="236" width="11.88671875" style="9" customWidth="1"/>
    <col min="237" max="237" width="15" style="9" customWidth="1"/>
    <col min="238" max="238" width="14.6640625" style="9" customWidth="1"/>
    <col min="239" max="239" width="13" style="9" customWidth="1"/>
    <col min="240" max="240" width="13.88671875" style="9" customWidth="1"/>
    <col min="241" max="241" width="12.88671875" style="9" customWidth="1"/>
    <col min="242" max="242" width="13.5546875" style="9" customWidth="1"/>
    <col min="243" max="243" width="14" style="9" customWidth="1"/>
    <col min="244" max="244" width="12.109375" style="9" customWidth="1"/>
    <col min="245" max="245" width="9.6640625" style="9" customWidth="1"/>
    <col min="246" max="246" width="11.5546875" style="9" customWidth="1"/>
    <col min="247" max="247" width="11.44140625" style="9" customWidth="1"/>
    <col min="248" max="248" width="12.44140625" style="9" customWidth="1"/>
    <col min="249" max="249" width="9.6640625" style="9" customWidth="1"/>
    <col min="250" max="250" width="13.44140625" style="9" customWidth="1"/>
    <col min="251" max="251" width="12" style="9" customWidth="1"/>
    <col min="252" max="252" width="75.33203125" style="9" customWidth="1"/>
    <col min="253" max="488" width="8.88671875" style="9"/>
    <col min="489" max="489" width="8.44140625" style="9" customWidth="1"/>
    <col min="490" max="490" width="31" style="9" customWidth="1"/>
    <col min="491" max="491" width="7.5546875" style="9" customWidth="1"/>
    <col min="492" max="492" width="11.88671875" style="9" customWidth="1"/>
    <col min="493" max="493" width="15" style="9" customWidth="1"/>
    <col min="494" max="494" width="14.6640625" style="9" customWidth="1"/>
    <col min="495" max="495" width="13" style="9" customWidth="1"/>
    <col min="496" max="496" width="13.88671875" style="9" customWidth="1"/>
    <col min="497" max="497" width="12.88671875" style="9" customWidth="1"/>
    <col min="498" max="498" width="13.5546875" style="9" customWidth="1"/>
    <col min="499" max="499" width="14" style="9" customWidth="1"/>
    <col min="500" max="500" width="12.109375" style="9" customWidth="1"/>
    <col min="501" max="501" width="9.6640625" style="9" customWidth="1"/>
    <col min="502" max="502" width="11.5546875" style="9" customWidth="1"/>
    <col min="503" max="503" width="11.44140625" style="9" customWidth="1"/>
    <col min="504" max="504" width="12.44140625" style="9" customWidth="1"/>
    <col min="505" max="505" width="9.6640625" style="9" customWidth="1"/>
    <col min="506" max="506" width="13.44140625" style="9" customWidth="1"/>
    <col min="507" max="507" width="12" style="9" customWidth="1"/>
    <col min="508" max="508" width="75.33203125" style="9" customWidth="1"/>
    <col min="509" max="744" width="8.88671875" style="9"/>
    <col min="745" max="745" width="8.44140625" style="9" customWidth="1"/>
    <col min="746" max="746" width="31" style="9" customWidth="1"/>
    <col min="747" max="747" width="7.5546875" style="9" customWidth="1"/>
    <col min="748" max="748" width="11.88671875" style="9" customWidth="1"/>
    <col min="749" max="749" width="15" style="9" customWidth="1"/>
    <col min="750" max="750" width="14.6640625" style="9" customWidth="1"/>
    <col min="751" max="751" width="13" style="9" customWidth="1"/>
    <col min="752" max="752" width="13.88671875" style="9" customWidth="1"/>
    <col min="753" max="753" width="12.88671875" style="9" customWidth="1"/>
    <col min="754" max="754" width="13.5546875" style="9" customWidth="1"/>
    <col min="755" max="755" width="14" style="9" customWidth="1"/>
    <col min="756" max="756" width="12.109375" style="9" customWidth="1"/>
    <col min="757" max="757" width="9.6640625" style="9" customWidth="1"/>
    <col min="758" max="758" width="11.5546875" style="9" customWidth="1"/>
    <col min="759" max="759" width="11.44140625" style="9" customWidth="1"/>
    <col min="760" max="760" width="12.44140625" style="9" customWidth="1"/>
    <col min="761" max="761" width="9.6640625" style="9" customWidth="1"/>
    <col min="762" max="762" width="13.44140625" style="9" customWidth="1"/>
    <col min="763" max="763" width="12" style="9" customWidth="1"/>
    <col min="764" max="764" width="75.33203125" style="9" customWidth="1"/>
    <col min="765" max="1000" width="8.88671875" style="9"/>
    <col min="1001" max="1001" width="8.44140625" style="9" customWidth="1"/>
    <col min="1002" max="1002" width="31" style="9" customWidth="1"/>
    <col min="1003" max="1003" width="7.5546875" style="9" customWidth="1"/>
    <col min="1004" max="1004" width="11.88671875" style="9" customWidth="1"/>
    <col min="1005" max="1005" width="15" style="9" customWidth="1"/>
    <col min="1006" max="1006" width="14.6640625" style="9" customWidth="1"/>
    <col min="1007" max="1007" width="13" style="9" customWidth="1"/>
    <col min="1008" max="1008" width="13.88671875" style="9" customWidth="1"/>
    <col min="1009" max="1009" width="12.88671875" style="9" customWidth="1"/>
    <col min="1010" max="1010" width="13.5546875" style="9" customWidth="1"/>
    <col min="1011" max="1011" width="14" style="9" customWidth="1"/>
    <col min="1012" max="1012" width="12.109375" style="9" customWidth="1"/>
    <col min="1013" max="1013" width="9.6640625" style="9" customWidth="1"/>
    <col min="1014" max="1014" width="11.5546875" style="9" customWidth="1"/>
    <col min="1015" max="1015" width="11.44140625" style="9" customWidth="1"/>
    <col min="1016" max="1016" width="12.44140625" style="9" customWidth="1"/>
    <col min="1017" max="1017" width="9.6640625" style="9" customWidth="1"/>
    <col min="1018" max="1018" width="13.44140625" style="9" customWidth="1"/>
    <col min="1019" max="1019" width="12" style="9" customWidth="1"/>
    <col min="1020" max="1020" width="75.33203125" style="9" customWidth="1"/>
    <col min="1021" max="1256" width="8.88671875" style="9"/>
    <col min="1257" max="1257" width="8.44140625" style="9" customWidth="1"/>
    <col min="1258" max="1258" width="31" style="9" customWidth="1"/>
    <col min="1259" max="1259" width="7.5546875" style="9" customWidth="1"/>
    <col min="1260" max="1260" width="11.88671875" style="9" customWidth="1"/>
    <col min="1261" max="1261" width="15" style="9" customWidth="1"/>
    <col min="1262" max="1262" width="14.6640625" style="9" customWidth="1"/>
    <col min="1263" max="1263" width="13" style="9" customWidth="1"/>
    <col min="1264" max="1264" width="13.88671875" style="9" customWidth="1"/>
    <col min="1265" max="1265" width="12.88671875" style="9" customWidth="1"/>
    <col min="1266" max="1266" width="13.5546875" style="9" customWidth="1"/>
    <col min="1267" max="1267" width="14" style="9" customWidth="1"/>
    <col min="1268" max="1268" width="12.109375" style="9" customWidth="1"/>
    <col min="1269" max="1269" width="9.6640625" style="9" customWidth="1"/>
    <col min="1270" max="1270" width="11.5546875" style="9" customWidth="1"/>
    <col min="1271" max="1271" width="11.44140625" style="9" customWidth="1"/>
    <col min="1272" max="1272" width="12.44140625" style="9" customWidth="1"/>
    <col min="1273" max="1273" width="9.6640625" style="9" customWidth="1"/>
    <col min="1274" max="1274" width="13.44140625" style="9" customWidth="1"/>
    <col min="1275" max="1275" width="12" style="9" customWidth="1"/>
    <col min="1276" max="1276" width="75.33203125" style="9" customWidth="1"/>
    <col min="1277" max="1512" width="8.88671875" style="9"/>
    <col min="1513" max="1513" width="8.44140625" style="9" customWidth="1"/>
    <col min="1514" max="1514" width="31" style="9" customWidth="1"/>
    <col min="1515" max="1515" width="7.5546875" style="9" customWidth="1"/>
    <col min="1516" max="1516" width="11.88671875" style="9" customWidth="1"/>
    <col min="1517" max="1517" width="15" style="9" customWidth="1"/>
    <col min="1518" max="1518" width="14.6640625" style="9" customWidth="1"/>
    <col min="1519" max="1519" width="13" style="9" customWidth="1"/>
    <col min="1520" max="1520" width="13.88671875" style="9" customWidth="1"/>
    <col min="1521" max="1521" width="12.88671875" style="9" customWidth="1"/>
    <col min="1522" max="1522" width="13.5546875" style="9" customWidth="1"/>
    <col min="1523" max="1523" width="14" style="9" customWidth="1"/>
    <col min="1524" max="1524" width="12.109375" style="9" customWidth="1"/>
    <col min="1525" max="1525" width="9.6640625" style="9" customWidth="1"/>
    <col min="1526" max="1526" width="11.5546875" style="9" customWidth="1"/>
    <col min="1527" max="1527" width="11.44140625" style="9" customWidth="1"/>
    <col min="1528" max="1528" width="12.44140625" style="9" customWidth="1"/>
    <col min="1529" max="1529" width="9.6640625" style="9" customWidth="1"/>
    <col min="1530" max="1530" width="13.44140625" style="9" customWidth="1"/>
    <col min="1531" max="1531" width="12" style="9" customWidth="1"/>
    <col min="1532" max="1532" width="75.33203125" style="9" customWidth="1"/>
    <col min="1533" max="1768" width="8.88671875" style="9"/>
    <col min="1769" max="1769" width="8.44140625" style="9" customWidth="1"/>
    <col min="1770" max="1770" width="31" style="9" customWidth="1"/>
    <col min="1771" max="1771" width="7.5546875" style="9" customWidth="1"/>
    <col min="1772" max="1772" width="11.88671875" style="9" customWidth="1"/>
    <col min="1773" max="1773" width="15" style="9" customWidth="1"/>
    <col min="1774" max="1774" width="14.6640625" style="9" customWidth="1"/>
    <col min="1775" max="1775" width="13" style="9" customWidth="1"/>
    <col min="1776" max="1776" width="13.88671875" style="9" customWidth="1"/>
    <col min="1777" max="1777" width="12.88671875" style="9" customWidth="1"/>
    <col min="1778" max="1778" width="13.5546875" style="9" customWidth="1"/>
    <col min="1779" max="1779" width="14" style="9" customWidth="1"/>
    <col min="1780" max="1780" width="12.109375" style="9" customWidth="1"/>
    <col min="1781" max="1781" width="9.6640625" style="9" customWidth="1"/>
    <col min="1782" max="1782" width="11.5546875" style="9" customWidth="1"/>
    <col min="1783" max="1783" width="11.44140625" style="9" customWidth="1"/>
    <col min="1784" max="1784" width="12.44140625" style="9" customWidth="1"/>
    <col min="1785" max="1785" width="9.6640625" style="9" customWidth="1"/>
    <col min="1786" max="1786" width="13.44140625" style="9" customWidth="1"/>
    <col min="1787" max="1787" width="12" style="9" customWidth="1"/>
    <col min="1788" max="1788" width="75.33203125" style="9" customWidth="1"/>
    <col min="1789" max="2024" width="8.88671875" style="9"/>
    <col min="2025" max="2025" width="8.44140625" style="9" customWidth="1"/>
    <col min="2026" max="2026" width="31" style="9" customWidth="1"/>
    <col min="2027" max="2027" width="7.5546875" style="9" customWidth="1"/>
    <col min="2028" max="2028" width="11.88671875" style="9" customWidth="1"/>
    <col min="2029" max="2029" width="15" style="9" customWidth="1"/>
    <col min="2030" max="2030" width="14.6640625" style="9" customWidth="1"/>
    <col min="2031" max="2031" width="13" style="9" customWidth="1"/>
    <col min="2032" max="2032" width="13.88671875" style="9" customWidth="1"/>
    <col min="2033" max="2033" width="12.88671875" style="9" customWidth="1"/>
    <col min="2034" max="2034" width="13.5546875" style="9" customWidth="1"/>
    <col min="2035" max="2035" width="14" style="9" customWidth="1"/>
    <col min="2036" max="2036" width="12.109375" style="9" customWidth="1"/>
    <col min="2037" max="2037" width="9.6640625" style="9" customWidth="1"/>
    <col min="2038" max="2038" width="11.5546875" style="9" customWidth="1"/>
    <col min="2039" max="2039" width="11.44140625" style="9" customWidth="1"/>
    <col min="2040" max="2040" width="12.44140625" style="9" customWidth="1"/>
    <col min="2041" max="2041" width="9.6640625" style="9" customWidth="1"/>
    <col min="2042" max="2042" width="13.44140625" style="9" customWidth="1"/>
    <col min="2043" max="2043" width="12" style="9" customWidth="1"/>
    <col min="2044" max="2044" width="75.33203125" style="9" customWidth="1"/>
    <col min="2045" max="2280" width="8.88671875" style="9"/>
    <col min="2281" max="2281" width="8.44140625" style="9" customWidth="1"/>
    <col min="2282" max="2282" width="31" style="9" customWidth="1"/>
    <col min="2283" max="2283" width="7.5546875" style="9" customWidth="1"/>
    <col min="2284" max="2284" width="11.88671875" style="9" customWidth="1"/>
    <col min="2285" max="2285" width="15" style="9" customWidth="1"/>
    <col min="2286" max="2286" width="14.6640625" style="9" customWidth="1"/>
    <col min="2287" max="2287" width="13" style="9" customWidth="1"/>
    <col min="2288" max="2288" width="13.88671875" style="9" customWidth="1"/>
    <col min="2289" max="2289" width="12.88671875" style="9" customWidth="1"/>
    <col min="2290" max="2290" width="13.5546875" style="9" customWidth="1"/>
    <col min="2291" max="2291" width="14" style="9" customWidth="1"/>
    <col min="2292" max="2292" width="12.109375" style="9" customWidth="1"/>
    <col min="2293" max="2293" width="9.6640625" style="9" customWidth="1"/>
    <col min="2294" max="2294" width="11.5546875" style="9" customWidth="1"/>
    <col min="2295" max="2295" width="11.44140625" style="9" customWidth="1"/>
    <col min="2296" max="2296" width="12.44140625" style="9" customWidth="1"/>
    <col min="2297" max="2297" width="9.6640625" style="9" customWidth="1"/>
    <col min="2298" max="2298" width="13.44140625" style="9" customWidth="1"/>
    <col min="2299" max="2299" width="12" style="9" customWidth="1"/>
    <col min="2300" max="2300" width="75.33203125" style="9" customWidth="1"/>
    <col min="2301" max="2536" width="8.88671875" style="9"/>
    <col min="2537" max="2537" width="8.44140625" style="9" customWidth="1"/>
    <col min="2538" max="2538" width="31" style="9" customWidth="1"/>
    <col min="2539" max="2539" width="7.5546875" style="9" customWidth="1"/>
    <col min="2540" max="2540" width="11.88671875" style="9" customWidth="1"/>
    <col min="2541" max="2541" width="15" style="9" customWidth="1"/>
    <col min="2542" max="2542" width="14.6640625" style="9" customWidth="1"/>
    <col min="2543" max="2543" width="13" style="9" customWidth="1"/>
    <col min="2544" max="2544" width="13.88671875" style="9" customWidth="1"/>
    <col min="2545" max="2545" width="12.88671875" style="9" customWidth="1"/>
    <col min="2546" max="2546" width="13.5546875" style="9" customWidth="1"/>
    <col min="2547" max="2547" width="14" style="9" customWidth="1"/>
    <col min="2548" max="2548" width="12.109375" style="9" customWidth="1"/>
    <col min="2549" max="2549" width="9.6640625" style="9" customWidth="1"/>
    <col min="2550" max="2550" width="11.5546875" style="9" customWidth="1"/>
    <col min="2551" max="2551" width="11.44140625" style="9" customWidth="1"/>
    <col min="2552" max="2552" width="12.44140625" style="9" customWidth="1"/>
    <col min="2553" max="2553" width="9.6640625" style="9" customWidth="1"/>
    <col min="2554" max="2554" width="13.44140625" style="9" customWidth="1"/>
    <col min="2555" max="2555" width="12" style="9" customWidth="1"/>
    <col min="2556" max="2556" width="75.33203125" style="9" customWidth="1"/>
    <col min="2557" max="2792" width="8.88671875" style="9"/>
    <col min="2793" max="2793" width="8.44140625" style="9" customWidth="1"/>
    <col min="2794" max="2794" width="31" style="9" customWidth="1"/>
    <col min="2795" max="2795" width="7.5546875" style="9" customWidth="1"/>
    <col min="2796" max="2796" width="11.88671875" style="9" customWidth="1"/>
    <col min="2797" max="2797" width="15" style="9" customWidth="1"/>
    <col min="2798" max="2798" width="14.6640625" style="9" customWidth="1"/>
    <col min="2799" max="2799" width="13" style="9" customWidth="1"/>
    <col min="2800" max="2800" width="13.88671875" style="9" customWidth="1"/>
    <col min="2801" max="2801" width="12.88671875" style="9" customWidth="1"/>
    <col min="2802" max="2802" width="13.5546875" style="9" customWidth="1"/>
    <col min="2803" max="2803" width="14" style="9" customWidth="1"/>
    <col min="2804" max="2804" width="12.109375" style="9" customWidth="1"/>
    <col min="2805" max="2805" width="9.6640625" style="9" customWidth="1"/>
    <col min="2806" max="2806" width="11.5546875" style="9" customWidth="1"/>
    <col min="2807" max="2807" width="11.44140625" style="9" customWidth="1"/>
    <col min="2808" max="2808" width="12.44140625" style="9" customWidth="1"/>
    <col min="2809" max="2809" width="9.6640625" style="9" customWidth="1"/>
    <col min="2810" max="2810" width="13.44140625" style="9" customWidth="1"/>
    <col min="2811" max="2811" width="12" style="9" customWidth="1"/>
    <col min="2812" max="2812" width="75.33203125" style="9" customWidth="1"/>
    <col min="2813" max="3048" width="8.88671875" style="9"/>
    <col min="3049" max="3049" width="8.44140625" style="9" customWidth="1"/>
    <col min="3050" max="3050" width="31" style="9" customWidth="1"/>
    <col min="3051" max="3051" width="7.5546875" style="9" customWidth="1"/>
    <col min="3052" max="3052" width="11.88671875" style="9" customWidth="1"/>
    <col min="3053" max="3053" width="15" style="9" customWidth="1"/>
    <col min="3054" max="3054" width="14.6640625" style="9" customWidth="1"/>
    <col min="3055" max="3055" width="13" style="9" customWidth="1"/>
    <col min="3056" max="3056" width="13.88671875" style="9" customWidth="1"/>
    <col min="3057" max="3057" width="12.88671875" style="9" customWidth="1"/>
    <col min="3058" max="3058" width="13.5546875" style="9" customWidth="1"/>
    <col min="3059" max="3059" width="14" style="9" customWidth="1"/>
    <col min="3060" max="3060" width="12.109375" style="9" customWidth="1"/>
    <col min="3061" max="3061" width="9.6640625" style="9" customWidth="1"/>
    <col min="3062" max="3062" width="11.5546875" style="9" customWidth="1"/>
    <col min="3063" max="3063" width="11.44140625" style="9" customWidth="1"/>
    <col min="3064" max="3064" width="12.44140625" style="9" customWidth="1"/>
    <col min="3065" max="3065" width="9.6640625" style="9" customWidth="1"/>
    <col min="3066" max="3066" width="13.44140625" style="9" customWidth="1"/>
    <col min="3067" max="3067" width="12" style="9" customWidth="1"/>
    <col min="3068" max="3068" width="75.33203125" style="9" customWidth="1"/>
    <col min="3069" max="3304" width="8.88671875" style="9"/>
    <col min="3305" max="3305" width="8.44140625" style="9" customWidth="1"/>
    <col min="3306" max="3306" width="31" style="9" customWidth="1"/>
    <col min="3307" max="3307" width="7.5546875" style="9" customWidth="1"/>
    <col min="3308" max="3308" width="11.88671875" style="9" customWidth="1"/>
    <col min="3309" max="3309" width="15" style="9" customWidth="1"/>
    <col min="3310" max="3310" width="14.6640625" style="9" customWidth="1"/>
    <col min="3311" max="3311" width="13" style="9" customWidth="1"/>
    <col min="3312" max="3312" width="13.88671875" style="9" customWidth="1"/>
    <col min="3313" max="3313" width="12.88671875" style="9" customWidth="1"/>
    <col min="3314" max="3314" width="13.5546875" style="9" customWidth="1"/>
    <col min="3315" max="3315" width="14" style="9" customWidth="1"/>
    <col min="3316" max="3316" width="12.109375" style="9" customWidth="1"/>
    <col min="3317" max="3317" width="9.6640625" style="9" customWidth="1"/>
    <col min="3318" max="3318" width="11.5546875" style="9" customWidth="1"/>
    <col min="3319" max="3319" width="11.44140625" style="9" customWidth="1"/>
    <col min="3320" max="3320" width="12.44140625" style="9" customWidth="1"/>
    <col min="3321" max="3321" width="9.6640625" style="9" customWidth="1"/>
    <col min="3322" max="3322" width="13.44140625" style="9" customWidth="1"/>
    <col min="3323" max="3323" width="12" style="9" customWidth="1"/>
    <col min="3324" max="3324" width="75.33203125" style="9" customWidth="1"/>
    <col min="3325" max="3560" width="8.88671875" style="9"/>
    <col min="3561" max="3561" width="8.44140625" style="9" customWidth="1"/>
    <col min="3562" max="3562" width="31" style="9" customWidth="1"/>
    <col min="3563" max="3563" width="7.5546875" style="9" customWidth="1"/>
    <col min="3564" max="3564" width="11.88671875" style="9" customWidth="1"/>
    <col min="3565" max="3565" width="15" style="9" customWidth="1"/>
    <col min="3566" max="3566" width="14.6640625" style="9" customWidth="1"/>
    <col min="3567" max="3567" width="13" style="9" customWidth="1"/>
    <col min="3568" max="3568" width="13.88671875" style="9" customWidth="1"/>
    <col min="3569" max="3569" width="12.88671875" style="9" customWidth="1"/>
    <col min="3570" max="3570" width="13.5546875" style="9" customWidth="1"/>
    <col min="3571" max="3571" width="14" style="9" customWidth="1"/>
    <col min="3572" max="3572" width="12.109375" style="9" customWidth="1"/>
    <col min="3573" max="3573" width="9.6640625" style="9" customWidth="1"/>
    <col min="3574" max="3574" width="11.5546875" style="9" customWidth="1"/>
    <col min="3575" max="3575" width="11.44140625" style="9" customWidth="1"/>
    <col min="3576" max="3576" width="12.44140625" style="9" customWidth="1"/>
    <col min="3577" max="3577" width="9.6640625" style="9" customWidth="1"/>
    <col min="3578" max="3578" width="13.44140625" style="9" customWidth="1"/>
    <col min="3579" max="3579" width="12" style="9" customWidth="1"/>
    <col min="3580" max="3580" width="75.33203125" style="9" customWidth="1"/>
    <col min="3581" max="3816" width="8.88671875" style="9"/>
    <col min="3817" max="3817" width="8.44140625" style="9" customWidth="1"/>
    <col min="3818" max="3818" width="31" style="9" customWidth="1"/>
    <col min="3819" max="3819" width="7.5546875" style="9" customWidth="1"/>
    <col min="3820" max="3820" width="11.88671875" style="9" customWidth="1"/>
    <col min="3821" max="3821" width="15" style="9" customWidth="1"/>
    <col min="3822" max="3822" width="14.6640625" style="9" customWidth="1"/>
    <col min="3823" max="3823" width="13" style="9" customWidth="1"/>
    <col min="3824" max="3824" width="13.88671875" style="9" customWidth="1"/>
    <col min="3825" max="3825" width="12.88671875" style="9" customWidth="1"/>
    <col min="3826" max="3826" width="13.5546875" style="9" customWidth="1"/>
    <col min="3827" max="3827" width="14" style="9" customWidth="1"/>
    <col min="3828" max="3828" width="12.109375" style="9" customWidth="1"/>
    <col min="3829" max="3829" width="9.6640625" style="9" customWidth="1"/>
    <col min="3830" max="3830" width="11.5546875" style="9" customWidth="1"/>
    <col min="3831" max="3831" width="11.44140625" style="9" customWidth="1"/>
    <col min="3832" max="3832" width="12.44140625" style="9" customWidth="1"/>
    <col min="3833" max="3833" width="9.6640625" style="9" customWidth="1"/>
    <col min="3834" max="3834" width="13.44140625" style="9" customWidth="1"/>
    <col min="3835" max="3835" width="12" style="9" customWidth="1"/>
    <col min="3836" max="3836" width="75.33203125" style="9" customWidth="1"/>
    <col min="3837" max="4072" width="8.88671875" style="9"/>
    <col min="4073" max="4073" width="8.44140625" style="9" customWidth="1"/>
    <col min="4074" max="4074" width="31" style="9" customWidth="1"/>
    <col min="4075" max="4075" width="7.5546875" style="9" customWidth="1"/>
    <col min="4076" max="4076" width="11.88671875" style="9" customWidth="1"/>
    <col min="4077" max="4077" width="15" style="9" customWidth="1"/>
    <col min="4078" max="4078" width="14.6640625" style="9" customWidth="1"/>
    <col min="4079" max="4079" width="13" style="9" customWidth="1"/>
    <col min="4080" max="4080" width="13.88671875" style="9" customWidth="1"/>
    <col min="4081" max="4081" width="12.88671875" style="9" customWidth="1"/>
    <col min="4082" max="4082" width="13.5546875" style="9" customWidth="1"/>
    <col min="4083" max="4083" width="14" style="9" customWidth="1"/>
    <col min="4084" max="4084" width="12.109375" style="9" customWidth="1"/>
    <col min="4085" max="4085" width="9.6640625" style="9" customWidth="1"/>
    <col min="4086" max="4086" width="11.5546875" style="9" customWidth="1"/>
    <col min="4087" max="4087" width="11.44140625" style="9" customWidth="1"/>
    <col min="4088" max="4088" width="12.44140625" style="9" customWidth="1"/>
    <col min="4089" max="4089" width="9.6640625" style="9" customWidth="1"/>
    <col min="4090" max="4090" width="13.44140625" style="9" customWidth="1"/>
    <col min="4091" max="4091" width="12" style="9" customWidth="1"/>
    <col min="4092" max="4092" width="75.33203125" style="9" customWidth="1"/>
    <col min="4093" max="4328" width="8.88671875" style="9"/>
    <col min="4329" max="4329" width="8.44140625" style="9" customWidth="1"/>
    <col min="4330" max="4330" width="31" style="9" customWidth="1"/>
    <col min="4331" max="4331" width="7.5546875" style="9" customWidth="1"/>
    <col min="4332" max="4332" width="11.88671875" style="9" customWidth="1"/>
    <col min="4333" max="4333" width="15" style="9" customWidth="1"/>
    <col min="4334" max="4334" width="14.6640625" style="9" customWidth="1"/>
    <col min="4335" max="4335" width="13" style="9" customWidth="1"/>
    <col min="4336" max="4336" width="13.88671875" style="9" customWidth="1"/>
    <col min="4337" max="4337" width="12.88671875" style="9" customWidth="1"/>
    <col min="4338" max="4338" width="13.5546875" style="9" customWidth="1"/>
    <col min="4339" max="4339" width="14" style="9" customWidth="1"/>
    <col min="4340" max="4340" width="12.109375" style="9" customWidth="1"/>
    <col min="4341" max="4341" width="9.6640625" style="9" customWidth="1"/>
    <col min="4342" max="4342" width="11.5546875" style="9" customWidth="1"/>
    <col min="4343" max="4343" width="11.44140625" style="9" customWidth="1"/>
    <col min="4344" max="4344" width="12.44140625" style="9" customWidth="1"/>
    <col min="4345" max="4345" width="9.6640625" style="9" customWidth="1"/>
    <col min="4346" max="4346" width="13.44140625" style="9" customWidth="1"/>
    <col min="4347" max="4347" width="12" style="9" customWidth="1"/>
    <col min="4348" max="4348" width="75.33203125" style="9" customWidth="1"/>
    <col min="4349" max="4584" width="8.88671875" style="9"/>
    <col min="4585" max="4585" width="8.44140625" style="9" customWidth="1"/>
    <col min="4586" max="4586" width="31" style="9" customWidth="1"/>
    <col min="4587" max="4587" width="7.5546875" style="9" customWidth="1"/>
    <col min="4588" max="4588" width="11.88671875" style="9" customWidth="1"/>
    <col min="4589" max="4589" width="15" style="9" customWidth="1"/>
    <col min="4590" max="4590" width="14.6640625" style="9" customWidth="1"/>
    <col min="4591" max="4591" width="13" style="9" customWidth="1"/>
    <col min="4592" max="4592" width="13.88671875" style="9" customWidth="1"/>
    <col min="4593" max="4593" width="12.88671875" style="9" customWidth="1"/>
    <col min="4594" max="4594" width="13.5546875" style="9" customWidth="1"/>
    <col min="4595" max="4595" width="14" style="9" customWidth="1"/>
    <col min="4596" max="4596" width="12.109375" style="9" customWidth="1"/>
    <col min="4597" max="4597" width="9.6640625" style="9" customWidth="1"/>
    <col min="4598" max="4598" width="11.5546875" style="9" customWidth="1"/>
    <col min="4599" max="4599" width="11.44140625" style="9" customWidth="1"/>
    <col min="4600" max="4600" width="12.44140625" style="9" customWidth="1"/>
    <col min="4601" max="4601" width="9.6640625" style="9" customWidth="1"/>
    <col min="4602" max="4602" width="13.44140625" style="9" customWidth="1"/>
    <col min="4603" max="4603" width="12" style="9" customWidth="1"/>
    <col min="4604" max="4604" width="75.33203125" style="9" customWidth="1"/>
    <col min="4605" max="4840" width="8.88671875" style="9"/>
    <col min="4841" max="4841" width="8.44140625" style="9" customWidth="1"/>
    <col min="4842" max="4842" width="31" style="9" customWidth="1"/>
    <col min="4843" max="4843" width="7.5546875" style="9" customWidth="1"/>
    <col min="4844" max="4844" width="11.88671875" style="9" customWidth="1"/>
    <col min="4845" max="4845" width="15" style="9" customWidth="1"/>
    <col min="4846" max="4846" width="14.6640625" style="9" customWidth="1"/>
    <col min="4847" max="4847" width="13" style="9" customWidth="1"/>
    <col min="4848" max="4848" width="13.88671875" style="9" customWidth="1"/>
    <col min="4849" max="4849" width="12.88671875" style="9" customWidth="1"/>
    <col min="4850" max="4850" width="13.5546875" style="9" customWidth="1"/>
    <col min="4851" max="4851" width="14" style="9" customWidth="1"/>
    <col min="4852" max="4852" width="12.109375" style="9" customWidth="1"/>
    <col min="4853" max="4853" width="9.6640625" style="9" customWidth="1"/>
    <col min="4854" max="4854" width="11.5546875" style="9" customWidth="1"/>
    <col min="4855" max="4855" width="11.44140625" style="9" customWidth="1"/>
    <col min="4856" max="4856" width="12.44140625" style="9" customWidth="1"/>
    <col min="4857" max="4857" width="9.6640625" style="9" customWidth="1"/>
    <col min="4858" max="4858" width="13.44140625" style="9" customWidth="1"/>
    <col min="4859" max="4859" width="12" style="9" customWidth="1"/>
    <col min="4860" max="4860" width="75.33203125" style="9" customWidth="1"/>
    <col min="4861" max="5096" width="8.88671875" style="9"/>
    <col min="5097" max="5097" width="8.44140625" style="9" customWidth="1"/>
    <col min="5098" max="5098" width="31" style="9" customWidth="1"/>
    <col min="5099" max="5099" width="7.5546875" style="9" customWidth="1"/>
    <col min="5100" max="5100" width="11.88671875" style="9" customWidth="1"/>
    <col min="5101" max="5101" width="15" style="9" customWidth="1"/>
    <col min="5102" max="5102" width="14.6640625" style="9" customWidth="1"/>
    <col min="5103" max="5103" width="13" style="9" customWidth="1"/>
    <col min="5104" max="5104" width="13.88671875" style="9" customWidth="1"/>
    <col min="5105" max="5105" width="12.88671875" style="9" customWidth="1"/>
    <col min="5106" max="5106" width="13.5546875" style="9" customWidth="1"/>
    <col min="5107" max="5107" width="14" style="9" customWidth="1"/>
    <col min="5108" max="5108" width="12.109375" style="9" customWidth="1"/>
    <col min="5109" max="5109" width="9.6640625" style="9" customWidth="1"/>
    <col min="5110" max="5110" width="11.5546875" style="9" customWidth="1"/>
    <col min="5111" max="5111" width="11.44140625" style="9" customWidth="1"/>
    <col min="5112" max="5112" width="12.44140625" style="9" customWidth="1"/>
    <col min="5113" max="5113" width="9.6640625" style="9" customWidth="1"/>
    <col min="5114" max="5114" width="13.44140625" style="9" customWidth="1"/>
    <col min="5115" max="5115" width="12" style="9" customWidth="1"/>
    <col min="5116" max="5116" width="75.33203125" style="9" customWidth="1"/>
    <col min="5117" max="5352" width="8.88671875" style="9"/>
    <col min="5353" max="5353" width="8.44140625" style="9" customWidth="1"/>
    <col min="5354" max="5354" width="31" style="9" customWidth="1"/>
    <col min="5355" max="5355" width="7.5546875" style="9" customWidth="1"/>
    <col min="5356" max="5356" width="11.88671875" style="9" customWidth="1"/>
    <col min="5357" max="5357" width="15" style="9" customWidth="1"/>
    <col min="5358" max="5358" width="14.6640625" style="9" customWidth="1"/>
    <col min="5359" max="5359" width="13" style="9" customWidth="1"/>
    <col min="5360" max="5360" width="13.88671875" style="9" customWidth="1"/>
    <col min="5361" max="5361" width="12.88671875" style="9" customWidth="1"/>
    <col min="5362" max="5362" width="13.5546875" style="9" customWidth="1"/>
    <col min="5363" max="5363" width="14" style="9" customWidth="1"/>
    <col min="5364" max="5364" width="12.109375" style="9" customWidth="1"/>
    <col min="5365" max="5365" width="9.6640625" style="9" customWidth="1"/>
    <col min="5366" max="5366" width="11.5546875" style="9" customWidth="1"/>
    <col min="5367" max="5367" width="11.44140625" style="9" customWidth="1"/>
    <col min="5368" max="5368" width="12.44140625" style="9" customWidth="1"/>
    <col min="5369" max="5369" width="9.6640625" style="9" customWidth="1"/>
    <col min="5370" max="5370" width="13.44140625" style="9" customWidth="1"/>
    <col min="5371" max="5371" width="12" style="9" customWidth="1"/>
    <col min="5372" max="5372" width="75.33203125" style="9" customWidth="1"/>
    <col min="5373" max="5608" width="8.88671875" style="9"/>
    <col min="5609" max="5609" width="8.44140625" style="9" customWidth="1"/>
    <col min="5610" max="5610" width="31" style="9" customWidth="1"/>
    <col min="5611" max="5611" width="7.5546875" style="9" customWidth="1"/>
    <col min="5612" max="5612" width="11.88671875" style="9" customWidth="1"/>
    <col min="5613" max="5613" width="15" style="9" customWidth="1"/>
    <col min="5614" max="5614" width="14.6640625" style="9" customWidth="1"/>
    <col min="5615" max="5615" width="13" style="9" customWidth="1"/>
    <col min="5616" max="5616" width="13.88671875" style="9" customWidth="1"/>
    <col min="5617" max="5617" width="12.88671875" style="9" customWidth="1"/>
    <col min="5618" max="5618" width="13.5546875" style="9" customWidth="1"/>
    <col min="5619" max="5619" width="14" style="9" customWidth="1"/>
    <col min="5620" max="5620" width="12.109375" style="9" customWidth="1"/>
    <col min="5621" max="5621" width="9.6640625" style="9" customWidth="1"/>
    <col min="5622" max="5622" width="11.5546875" style="9" customWidth="1"/>
    <col min="5623" max="5623" width="11.44140625" style="9" customWidth="1"/>
    <col min="5624" max="5624" width="12.44140625" style="9" customWidth="1"/>
    <col min="5625" max="5625" width="9.6640625" style="9" customWidth="1"/>
    <col min="5626" max="5626" width="13.44140625" style="9" customWidth="1"/>
    <col min="5627" max="5627" width="12" style="9" customWidth="1"/>
    <col min="5628" max="5628" width="75.33203125" style="9" customWidth="1"/>
    <col min="5629" max="5864" width="8.88671875" style="9"/>
    <col min="5865" max="5865" width="8.44140625" style="9" customWidth="1"/>
    <col min="5866" max="5866" width="31" style="9" customWidth="1"/>
    <col min="5867" max="5867" width="7.5546875" style="9" customWidth="1"/>
    <col min="5868" max="5868" width="11.88671875" style="9" customWidth="1"/>
    <col min="5869" max="5869" width="15" style="9" customWidth="1"/>
    <col min="5870" max="5870" width="14.6640625" style="9" customWidth="1"/>
    <col min="5871" max="5871" width="13" style="9" customWidth="1"/>
    <col min="5872" max="5872" width="13.88671875" style="9" customWidth="1"/>
    <col min="5873" max="5873" width="12.88671875" style="9" customWidth="1"/>
    <col min="5874" max="5874" width="13.5546875" style="9" customWidth="1"/>
    <col min="5875" max="5875" width="14" style="9" customWidth="1"/>
    <col min="5876" max="5876" width="12.109375" style="9" customWidth="1"/>
    <col min="5877" max="5877" width="9.6640625" style="9" customWidth="1"/>
    <col min="5878" max="5878" width="11.5546875" style="9" customWidth="1"/>
    <col min="5879" max="5879" width="11.44140625" style="9" customWidth="1"/>
    <col min="5880" max="5880" width="12.44140625" style="9" customWidth="1"/>
    <col min="5881" max="5881" width="9.6640625" style="9" customWidth="1"/>
    <col min="5882" max="5882" width="13.44140625" style="9" customWidth="1"/>
    <col min="5883" max="5883" width="12" style="9" customWidth="1"/>
    <col min="5884" max="5884" width="75.33203125" style="9" customWidth="1"/>
    <col min="5885" max="6120" width="8.88671875" style="9"/>
    <col min="6121" max="6121" width="8.44140625" style="9" customWidth="1"/>
    <col min="6122" max="6122" width="31" style="9" customWidth="1"/>
    <col min="6123" max="6123" width="7.5546875" style="9" customWidth="1"/>
    <col min="6124" max="6124" width="11.88671875" style="9" customWidth="1"/>
    <col min="6125" max="6125" width="15" style="9" customWidth="1"/>
    <col min="6126" max="6126" width="14.6640625" style="9" customWidth="1"/>
    <col min="6127" max="6127" width="13" style="9" customWidth="1"/>
    <col min="6128" max="6128" width="13.88671875" style="9" customWidth="1"/>
    <col min="6129" max="6129" width="12.88671875" style="9" customWidth="1"/>
    <col min="6130" max="6130" width="13.5546875" style="9" customWidth="1"/>
    <col min="6131" max="6131" width="14" style="9" customWidth="1"/>
    <col min="6132" max="6132" width="12.109375" style="9" customWidth="1"/>
    <col min="6133" max="6133" width="9.6640625" style="9" customWidth="1"/>
    <col min="6134" max="6134" width="11.5546875" style="9" customWidth="1"/>
    <col min="6135" max="6135" width="11.44140625" style="9" customWidth="1"/>
    <col min="6136" max="6136" width="12.44140625" style="9" customWidth="1"/>
    <col min="6137" max="6137" width="9.6640625" style="9" customWidth="1"/>
    <col min="6138" max="6138" width="13.44140625" style="9" customWidth="1"/>
    <col min="6139" max="6139" width="12" style="9" customWidth="1"/>
    <col min="6140" max="6140" width="75.33203125" style="9" customWidth="1"/>
    <col min="6141" max="6376" width="8.88671875" style="9"/>
    <col min="6377" max="6377" width="8.44140625" style="9" customWidth="1"/>
    <col min="6378" max="6378" width="31" style="9" customWidth="1"/>
    <col min="6379" max="6379" width="7.5546875" style="9" customWidth="1"/>
    <col min="6380" max="6380" width="11.88671875" style="9" customWidth="1"/>
    <col min="6381" max="6381" width="15" style="9" customWidth="1"/>
    <col min="6382" max="6382" width="14.6640625" style="9" customWidth="1"/>
    <col min="6383" max="6383" width="13" style="9" customWidth="1"/>
    <col min="6384" max="6384" width="13.88671875" style="9" customWidth="1"/>
    <col min="6385" max="6385" width="12.88671875" style="9" customWidth="1"/>
    <col min="6386" max="6386" width="13.5546875" style="9" customWidth="1"/>
    <col min="6387" max="6387" width="14" style="9" customWidth="1"/>
    <col min="6388" max="6388" width="12.109375" style="9" customWidth="1"/>
    <col min="6389" max="6389" width="9.6640625" style="9" customWidth="1"/>
    <col min="6390" max="6390" width="11.5546875" style="9" customWidth="1"/>
    <col min="6391" max="6391" width="11.44140625" style="9" customWidth="1"/>
    <col min="6392" max="6392" width="12.44140625" style="9" customWidth="1"/>
    <col min="6393" max="6393" width="9.6640625" style="9" customWidth="1"/>
    <col min="6394" max="6394" width="13.44140625" style="9" customWidth="1"/>
    <col min="6395" max="6395" width="12" style="9" customWidth="1"/>
    <col min="6396" max="6396" width="75.33203125" style="9" customWidth="1"/>
    <col min="6397" max="6632" width="8.88671875" style="9"/>
    <col min="6633" max="6633" width="8.44140625" style="9" customWidth="1"/>
    <col min="6634" max="6634" width="31" style="9" customWidth="1"/>
    <col min="6635" max="6635" width="7.5546875" style="9" customWidth="1"/>
    <col min="6636" max="6636" width="11.88671875" style="9" customWidth="1"/>
    <col min="6637" max="6637" width="15" style="9" customWidth="1"/>
    <col min="6638" max="6638" width="14.6640625" style="9" customWidth="1"/>
    <col min="6639" max="6639" width="13" style="9" customWidth="1"/>
    <col min="6640" max="6640" width="13.88671875" style="9" customWidth="1"/>
    <col min="6641" max="6641" width="12.88671875" style="9" customWidth="1"/>
    <col min="6642" max="6642" width="13.5546875" style="9" customWidth="1"/>
    <col min="6643" max="6643" width="14" style="9" customWidth="1"/>
    <col min="6644" max="6644" width="12.109375" style="9" customWidth="1"/>
    <col min="6645" max="6645" width="9.6640625" style="9" customWidth="1"/>
    <col min="6646" max="6646" width="11.5546875" style="9" customWidth="1"/>
    <col min="6647" max="6647" width="11.44140625" style="9" customWidth="1"/>
    <col min="6648" max="6648" width="12.44140625" style="9" customWidth="1"/>
    <col min="6649" max="6649" width="9.6640625" style="9" customWidth="1"/>
    <col min="6650" max="6650" width="13.44140625" style="9" customWidth="1"/>
    <col min="6651" max="6651" width="12" style="9" customWidth="1"/>
    <col min="6652" max="6652" width="75.33203125" style="9" customWidth="1"/>
    <col min="6653" max="6888" width="8.88671875" style="9"/>
    <col min="6889" max="6889" width="8.44140625" style="9" customWidth="1"/>
    <col min="6890" max="6890" width="31" style="9" customWidth="1"/>
    <col min="6891" max="6891" width="7.5546875" style="9" customWidth="1"/>
    <col min="6892" max="6892" width="11.88671875" style="9" customWidth="1"/>
    <col min="6893" max="6893" width="15" style="9" customWidth="1"/>
    <col min="6894" max="6894" width="14.6640625" style="9" customWidth="1"/>
    <col min="6895" max="6895" width="13" style="9" customWidth="1"/>
    <col min="6896" max="6896" width="13.88671875" style="9" customWidth="1"/>
    <col min="6897" max="6897" width="12.88671875" style="9" customWidth="1"/>
    <col min="6898" max="6898" width="13.5546875" style="9" customWidth="1"/>
    <col min="6899" max="6899" width="14" style="9" customWidth="1"/>
    <col min="6900" max="6900" width="12.109375" style="9" customWidth="1"/>
    <col min="6901" max="6901" width="9.6640625" style="9" customWidth="1"/>
    <col min="6902" max="6902" width="11.5546875" style="9" customWidth="1"/>
    <col min="6903" max="6903" width="11.44140625" style="9" customWidth="1"/>
    <col min="6904" max="6904" width="12.44140625" style="9" customWidth="1"/>
    <col min="6905" max="6905" width="9.6640625" style="9" customWidth="1"/>
    <col min="6906" max="6906" width="13.44140625" style="9" customWidth="1"/>
    <col min="6907" max="6907" width="12" style="9" customWidth="1"/>
    <col min="6908" max="6908" width="75.33203125" style="9" customWidth="1"/>
    <col min="6909" max="7144" width="8.88671875" style="9"/>
    <col min="7145" max="7145" width="8.44140625" style="9" customWidth="1"/>
    <col min="7146" max="7146" width="31" style="9" customWidth="1"/>
    <col min="7147" max="7147" width="7.5546875" style="9" customWidth="1"/>
    <col min="7148" max="7148" width="11.88671875" style="9" customWidth="1"/>
    <col min="7149" max="7149" width="15" style="9" customWidth="1"/>
    <col min="7150" max="7150" width="14.6640625" style="9" customWidth="1"/>
    <col min="7151" max="7151" width="13" style="9" customWidth="1"/>
    <col min="7152" max="7152" width="13.88671875" style="9" customWidth="1"/>
    <col min="7153" max="7153" width="12.88671875" style="9" customWidth="1"/>
    <col min="7154" max="7154" width="13.5546875" style="9" customWidth="1"/>
    <col min="7155" max="7155" width="14" style="9" customWidth="1"/>
    <col min="7156" max="7156" width="12.109375" style="9" customWidth="1"/>
    <col min="7157" max="7157" width="9.6640625" style="9" customWidth="1"/>
    <col min="7158" max="7158" width="11.5546875" style="9" customWidth="1"/>
    <col min="7159" max="7159" width="11.44140625" style="9" customWidth="1"/>
    <col min="7160" max="7160" width="12.44140625" style="9" customWidth="1"/>
    <col min="7161" max="7161" width="9.6640625" style="9" customWidth="1"/>
    <col min="7162" max="7162" width="13.44140625" style="9" customWidth="1"/>
    <col min="7163" max="7163" width="12" style="9" customWidth="1"/>
    <col min="7164" max="7164" width="75.33203125" style="9" customWidth="1"/>
    <col min="7165" max="7400" width="8.88671875" style="9"/>
    <col min="7401" max="7401" width="8.44140625" style="9" customWidth="1"/>
    <col min="7402" max="7402" width="31" style="9" customWidth="1"/>
    <col min="7403" max="7403" width="7.5546875" style="9" customWidth="1"/>
    <col min="7404" max="7404" width="11.88671875" style="9" customWidth="1"/>
    <col min="7405" max="7405" width="15" style="9" customWidth="1"/>
    <col min="7406" max="7406" width="14.6640625" style="9" customWidth="1"/>
    <col min="7407" max="7407" width="13" style="9" customWidth="1"/>
    <col min="7408" max="7408" width="13.88671875" style="9" customWidth="1"/>
    <col min="7409" max="7409" width="12.88671875" style="9" customWidth="1"/>
    <col min="7410" max="7410" width="13.5546875" style="9" customWidth="1"/>
    <col min="7411" max="7411" width="14" style="9" customWidth="1"/>
    <col min="7412" max="7412" width="12.109375" style="9" customWidth="1"/>
    <col min="7413" max="7413" width="9.6640625" style="9" customWidth="1"/>
    <col min="7414" max="7414" width="11.5546875" style="9" customWidth="1"/>
    <col min="7415" max="7415" width="11.44140625" style="9" customWidth="1"/>
    <col min="7416" max="7416" width="12.44140625" style="9" customWidth="1"/>
    <col min="7417" max="7417" width="9.6640625" style="9" customWidth="1"/>
    <col min="7418" max="7418" width="13.44140625" style="9" customWidth="1"/>
    <col min="7419" max="7419" width="12" style="9" customWidth="1"/>
    <col min="7420" max="7420" width="75.33203125" style="9" customWidth="1"/>
    <col min="7421" max="7656" width="8.88671875" style="9"/>
    <col min="7657" max="7657" width="8.44140625" style="9" customWidth="1"/>
    <col min="7658" max="7658" width="31" style="9" customWidth="1"/>
    <col min="7659" max="7659" width="7.5546875" style="9" customWidth="1"/>
    <col min="7660" max="7660" width="11.88671875" style="9" customWidth="1"/>
    <col min="7661" max="7661" width="15" style="9" customWidth="1"/>
    <col min="7662" max="7662" width="14.6640625" style="9" customWidth="1"/>
    <col min="7663" max="7663" width="13" style="9" customWidth="1"/>
    <col min="7664" max="7664" width="13.88671875" style="9" customWidth="1"/>
    <col min="7665" max="7665" width="12.88671875" style="9" customWidth="1"/>
    <col min="7666" max="7666" width="13.5546875" style="9" customWidth="1"/>
    <col min="7667" max="7667" width="14" style="9" customWidth="1"/>
    <col min="7668" max="7668" width="12.109375" style="9" customWidth="1"/>
    <col min="7669" max="7669" width="9.6640625" style="9" customWidth="1"/>
    <col min="7670" max="7670" width="11.5546875" style="9" customWidth="1"/>
    <col min="7671" max="7671" width="11.44140625" style="9" customWidth="1"/>
    <col min="7672" max="7672" width="12.44140625" style="9" customWidth="1"/>
    <col min="7673" max="7673" width="9.6640625" style="9" customWidth="1"/>
    <col min="7674" max="7674" width="13.44140625" style="9" customWidth="1"/>
    <col min="7675" max="7675" width="12" style="9" customWidth="1"/>
    <col min="7676" max="7676" width="75.33203125" style="9" customWidth="1"/>
    <col min="7677" max="7912" width="8.88671875" style="9"/>
    <col min="7913" max="7913" width="8.44140625" style="9" customWidth="1"/>
    <col min="7914" max="7914" width="31" style="9" customWidth="1"/>
    <col min="7915" max="7915" width="7.5546875" style="9" customWidth="1"/>
    <col min="7916" max="7916" width="11.88671875" style="9" customWidth="1"/>
    <col min="7917" max="7917" width="15" style="9" customWidth="1"/>
    <col min="7918" max="7918" width="14.6640625" style="9" customWidth="1"/>
    <col min="7919" max="7919" width="13" style="9" customWidth="1"/>
    <col min="7920" max="7920" width="13.88671875" style="9" customWidth="1"/>
    <col min="7921" max="7921" width="12.88671875" style="9" customWidth="1"/>
    <col min="7922" max="7922" width="13.5546875" style="9" customWidth="1"/>
    <col min="7923" max="7923" width="14" style="9" customWidth="1"/>
    <col min="7924" max="7924" width="12.109375" style="9" customWidth="1"/>
    <col min="7925" max="7925" width="9.6640625" style="9" customWidth="1"/>
    <col min="7926" max="7926" width="11.5546875" style="9" customWidth="1"/>
    <col min="7927" max="7927" width="11.44140625" style="9" customWidth="1"/>
    <col min="7928" max="7928" width="12.44140625" style="9" customWidth="1"/>
    <col min="7929" max="7929" width="9.6640625" style="9" customWidth="1"/>
    <col min="7930" max="7930" width="13.44140625" style="9" customWidth="1"/>
    <col min="7931" max="7931" width="12" style="9" customWidth="1"/>
    <col min="7932" max="7932" width="75.33203125" style="9" customWidth="1"/>
    <col min="7933" max="8168" width="8.88671875" style="9"/>
    <col min="8169" max="8169" width="8.44140625" style="9" customWidth="1"/>
    <col min="8170" max="8170" width="31" style="9" customWidth="1"/>
    <col min="8171" max="8171" width="7.5546875" style="9" customWidth="1"/>
    <col min="8172" max="8172" width="11.88671875" style="9" customWidth="1"/>
    <col min="8173" max="8173" width="15" style="9" customWidth="1"/>
    <col min="8174" max="8174" width="14.6640625" style="9" customWidth="1"/>
    <col min="8175" max="8175" width="13" style="9" customWidth="1"/>
    <col min="8176" max="8176" width="13.88671875" style="9" customWidth="1"/>
    <col min="8177" max="8177" width="12.88671875" style="9" customWidth="1"/>
    <col min="8178" max="8178" width="13.5546875" style="9" customWidth="1"/>
    <col min="8179" max="8179" width="14" style="9" customWidth="1"/>
    <col min="8180" max="8180" width="12.109375" style="9" customWidth="1"/>
    <col min="8181" max="8181" width="9.6640625" style="9" customWidth="1"/>
    <col min="8182" max="8182" width="11.5546875" style="9" customWidth="1"/>
    <col min="8183" max="8183" width="11.44140625" style="9" customWidth="1"/>
    <col min="8184" max="8184" width="12.44140625" style="9" customWidth="1"/>
    <col min="8185" max="8185" width="9.6640625" style="9" customWidth="1"/>
    <col min="8186" max="8186" width="13.44140625" style="9" customWidth="1"/>
    <col min="8187" max="8187" width="12" style="9" customWidth="1"/>
    <col min="8188" max="8188" width="75.33203125" style="9" customWidth="1"/>
    <col min="8189" max="8424" width="8.88671875" style="9"/>
    <col min="8425" max="8425" width="8.44140625" style="9" customWidth="1"/>
    <col min="8426" max="8426" width="31" style="9" customWidth="1"/>
    <col min="8427" max="8427" width="7.5546875" style="9" customWidth="1"/>
    <col min="8428" max="8428" width="11.88671875" style="9" customWidth="1"/>
    <col min="8429" max="8429" width="15" style="9" customWidth="1"/>
    <col min="8430" max="8430" width="14.6640625" style="9" customWidth="1"/>
    <col min="8431" max="8431" width="13" style="9" customWidth="1"/>
    <col min="8432" max="8432" width="13.88671875" style="9" customWidth="1"/>
    <col min="8433" max="8433" width="12.88671875" style="9" customWidth="1"/>
    <col min="8434" max="8434" width="13.5546875" style="9" customWidth="1"/>
    <col min="8435" max="8435" width="14" style="9" customWidth="1"/>
    <col min="8436" max="8436" width="12.109375" style="9" customWidth="1"/>
    <col min="8437" max="8437" width="9.6640625" style="9" customWidth="1"/>
    <col min="8438" max="8438" width="11.5546875" style="9" customWidth="1"/>
    <col min="8439" max="8439" width="11.44140625" style="9" customWidth="1"/>
    <col min="8440" max="8440" width="12.44140625" style="9" customWidth="1"/>
    <col min="8441" max="8441" width="9.6640625" style="9" customWidth="1"/>
    <col min="8442" max="8442" width="13.44140625" style="9" customWidth="1"/>
    <col min="8443" max="8443" width="12" style="9" customWidth="1"/>
    <col min="8444" max="8444" width="75.33203125" style="9" customWidth="1"/>
    <col min="8445" max="8680" width="8.88671875" style="9"/>
    <col min="8681" max="8681" width="8.44140625" style="9" customWidth="1"/>
    <col min="8682" max="8682" width="31" style="9" customWidth="1"/>
    <col min="8683" max="8683" width="7.5546875" style="9" customWidth="1"/>
    <col min="8684" max="8684" width="11.88671875" style="9" customWidth="1"/>
    <col min="8685" max="8685" width="15" style="9" customWidth="1"/>
    <col min="8686" max="8686" width="14.6640625" style="9" customWidth="1"/>
    <col min="8687" max="8687" width="13" style="9" customWidth="1"/>
    <col min="8688" max="8688" width="13.88671875" style="9" customWidth="1"/>
    <col min="8689" max="8689" width="12.88671875" style="9" customWidth="1"/>
    <col min="8690" max="8690" width="13.5546875" style="9" customWidth="1"/>
    <col min="8691" max="8691" width="14" style="9" customWidth="1"/>
    <col min="8692" max="8692" width="12.109375" style="9" customWidth="1"/>
    <col min="8693" max="8693" width="9.6640625" style="9" customWidth="1"/>
    <col min="8694" max="8694" width="11.5546875" style="9" customWidth="1"/>
    <col min="8695" max="8695" width="11.44140625" style="9" customWidth="1"/>
    <col min="8696" max="8696" width="12.44140625" style="9" customWidth="1"/>
    <col min="8697" max="8697" width="9.6640625" style="9" customWidth="1"/>
    <col min="8698" max="8698" width="13.44140625" style="9" customWidth="1"/>
    <col min="8699" max="8699" width="12" style="9" customWidth="1"/>
    <col min="8700" max="8700" width="75.33203125" style="9" customWidth="1"/>
    <col min="8701" max="8936" width="8.88671875" style="9"/>
    <col min="8937" max="8937" width="8.44140625" style="9" customWidth="1"/>
    <col min="8938" max="8938" width="31" style="9" customWidth="1"/>
    <col min="8939" max="8939" width="7.5546875" style="9" customWidth="1"/>
    <col min="8940" max="8940" width="11.88671875" style="9" customWidth="1"/>
    <col min="8941" max="8941" width="15" style="9" customWidth="1"/>
    <col min="8942" max="8942" width="14.6640625" style="9" customWidth="1"/>
    <col min="8943" max="8943" width="13" style="9" customWidth="1"/>
    <col min="8944" max="8944" width="13.88671875" style="9" customWidth="1"/>
    <col min="8945" max="8945" width="12.88671875" style="9" customWidth="1"/>
    <col min="8946" max="8946" width="13.5546875" style="9" customWidth="1"/>
    <col min="8947" max="8947" width="14" style="9" customWidth="1"/>
    <col min="8948" max="8948" width="12.109375" style="9" customWidth="1"/>
    <col min="8949" max="8949" width="9.6640625" style="9" customWidth="1"/>
    <col min="8950" max="8950" width="11.5546875" style="9" customWidth="1"/>
    <col min="8951" max="8951" width="11.44140625" style="9" customWidth="1"/>
    <col min="8952" max="8952" width="12.44140625" style="9" customWidth="1"/>
    <col min="8953" max="8953" width="9.6640625" style="9" customWidth="1"/>
    <col min="8954" max="8954" width="13.44140625" style="9" customWidth="1"/>
    <col min="8955" max="8955" width="12" style="9" customWidth="1"/>
    <col min="8956" max="8956" width="75.33203125" style="9" customWidth="1"/>
    <col min="8957" max="9192" width="8.88671875" style="9"/>
    <col min="9193" max="9193" width="8.44140625" style="9" customWidth="1"/>
    <col min="9194" max="9194" width="31" style="9" customWidth="1"/>
    <col min="9195" max="9195" width="7.5546875" style="9" customWidth="1"/>
    <col min="9196" max="9196" width="11.88671875" style="9" customWidth="1"/>
    <col min="9197" max="9197" width="15" style="9" customWidth="1"/>
    <col min="9198" max="9198" width="14.6640625" style="9" customWidth="1"/>
    <col min="9199" max="9199" width="13" style="9" customWidth="1"/>
    <col min="9200" max="9200" width="13.88671875" style="9" customWidth="1"/>
    <col min="9201" max="9201" width="12.88671875" style="9" customWidth="1"/>
    <col min="9202" max="9202" width="13.5546875" style="9" customWidth="1"/>
    <col min="9203" max="9203" width="14" style="9" customWidth="1"/>
    <col min="9204" max="9204" width="12.109375" style="9" customWidth="1"/>
    <col min="9205" max="9205" width="9.6640625" style="9" customWidth="1"/>
    <col min="9206" max="9206" width="11.5546875" style="9" customWidth="1"/>
    <col min="9207" max="9207" width="11.44140625" style="9" customWidth="1"/>
    <col min="9208" max="9208" width="12.44140625" style="9" customWidth="1"/>
    <col min="9209" max="9209" width="9.6640625" style="9" customWidth="1"/>
    <col min="9210" max="9210" width="13.44140625" style="9" customWidth="1"/>
    <col min="9211" max="9211" width="12" style="9" customWidth="1"/>
    <col min="9212" max="9212" width="75.33203125" style="9" customWidth="1"/>
    <col min="9213" max="9448" width="8.88671875" style="9"/>
    <col min="9449" max="9449" width="8.44140625" style="9" customWidth="1"/>
    <col min="9450" max="9450" width="31" style="9" customWidth="1"/>
    <col min="9451" max="9451" width="7.5546875" style="9" customWidth="1"/>
    <col min="9452" max="9452" width="11.88671875" style="9" customWidth="1"/>
    <col min="9453" max="9453" width="15" style="9" customWidth="1"/>
    <col min="9454" max="9454" width="14.6640625" style="9" customWidth="1"/>
    <col min="9455" max="9455" width="13" style="9" customWidth="1"/>
    <col min="9456" max="9456" width="13.88671875" style="9" customWidth="1"/>
    <col min="9457" max="9457" width="12.88671875" style="9" customWidth="1"/>
    <col min="9458" max="9458" width="13.5546875" style="9" customWidth="1"/>
    <col min="9459" max="9459" width="14" style="9" customWidth="1"/>
    <col min="9460" max="9460" width="12.109375" style="9" customWidth="1"/>
    <col min="9461" max="9461" width="9.6640625" style="9" customWidth="1"/>
    <col min="9462" max="9462" width="11.5546875" style="9" customWidth="1"/>
    <col min="9463" max="9463" width="11.44140625" style="9" customWidth="1"/>
    <col min="9464" max="9464" width="12.44140625" style="9" customWidth="1"/>
    <col min="9465" max="9465" width="9.6640625" style="9" customWidth="1"/>
    <col min="9466" max="9466" width="13.44140625" style="9" customWidth="1"/>
    <col min="9467" max="9467" width="12" style="9" customWidth="1"/>
    <col min="9468" max="9468" width="75.33203125" style="9" customWidth="1"/>
    <col min="9469" max="9704" width="8.88671875" style="9"/>
    <col min="9705" max="9705" width="8.44140625" style="9" customWidth="1"/>
    <col min="9706" max="9706" width="31" style="9" customWidth="1"/>
    <col min="9707" max="9707" width="7.5546875" style="9" customWidth="1"/>
    <col min="9708" max="9708" width="11.88671875" style="9" customWidth="1"/>
    <col min="9709" max="9709" width="15" style="9" customWidth="1"/>
    <col min="9710" max="9710" width="14.6640625" style="9" customWidth="1"/>
    <col min="9711" max="9711" width="13" style="9" customWidth="1"/>
    <col min="9712" max="9712" width="13.88671875" style="9" customWidth="1"/>
    <col min="9713" max="9713" width="12.88671875" style="9" customWidth="1"/>
    <col min="9714" max="9714" width="13.5546875" style="9" customWidth="1"/>
    <col min="9715" max="9715" width="14" style="9" customWidth="1"/>
    <col min="9716" max="9716" width="12.109375" style="9" customWidth="1"/>
    <col min="9717" max="9717" width="9.6640625" style="9" customWidth="1"/>
    <col min="9718" max="9718" width="11.5546875" style="9" customWidth="1"/>
    <col min="9719" max="9719" width="11.44140625" style="9" customWidth="1"/>
    <col min="9720" max="9720" width="12.44140625" style="9" customWidth="1"/>
    <col min="9721" max="9721" width="9.6640625" style="9" customWidth="1"/>
    <col min="9722" max="9722" width="13.44140625" style="9" customWidth="1"/>
    <col min="9723" max="9723" width="12" style="9" customWidth="1"/>
    <col min="9724" max="9724" width="75.33203125" style="9" customWidth="1"/>
    <col min="9725" max="9960" width="8.88671875" style="9"/>
    <col min="9961" max="9961" width="8.44140625" style="9" customWidth="1"/>
    <col min="9962" max="9962" width="31" style="9" customWidth="1"/>
    <col min="9963" max="9963" width="7.5546875" style="9" customWidth="1"/>
    <col min="9964" max="9964" width="11.88671875" style="9" customWidth="1"/>
    <col min="9965" max="9965" width="15" style="9" customWidth="1"/>
    <col min="9966" max="9966" width="14.6640625" style="9" customWidth="1"/>
    <col min="9967" max="9967" width="13" style="9" customWidth="1"/>
    <col min="9968" max="9968" width="13.88671875" style="9" customWidth="1"/>
    <col min="9969" max="9969" width="12.88671875" style="9" customWidth="1"/>
    <col min="9970" max="9970" width="13.5546875" style="9" customWidth="1"/>
    <col min="9971" max="9971" width="14" style="9" customWidth="1"/>
    <col min="9972" max="9972" width="12.109375" style="9" customWidth="1"/>
    <col min="9973" max="9973" width="9.6640625" style="9" customWidth="1"/>
    <col min="9974" max="9974" width="11.5546875" style="9" customWidth="1"/>
    <col min="9975" max="9975" width="11.44140625" style="9" customWidth="1"/>
    <col min="9976" max="9976" width="12.44140625" style="9" customWidth="1"/>
    <col min="9977" max="9977" width="9.6640625" style="9" customWidth="1"/>
    <col min="9978" max="9978" width="13.44140625" style="9" customWidth="1"/>
    <col min="9979" max="9979" width="12" style="9" customWidth="1"/>
    <col min="9980" max="9980" width="75.33203125" style="9" customWidth="1"/>
    <col min="9981" max="10216" width="8.88671875" style="9"/>
    <col min="10217" max="10217" width="8.44140625" style="9" customWidth="1"/>
    <col min="10218" max="10218" width="31" style="9" customWidth="1"/>
    <col min="10219" max="10219" width="7.5546875" style="9" customWidth="1"/>
    <col min="10220" max="10220" width="11.88671875" style="9" customWidth="1"/>
    <col min="10221" max="10221" width="15" style="9" customWidth="1"/>
    <col min="10222" max="10222" width="14.6640625" style="9" customWidth="1"/>
    <col min="10223" max="10223" width="13" style="9" customWidth="1"/>
    <col min="10224" max="10224" width="13.88671875" style="9" customWidth="1"/>
    <col min="10225" max="10225" width="12.88671875" style="9" customWidth="1"/>
    <col min="10226" max="10226" width="13.5546875" style="9" customWidth="1"/>
    <col min="10227" max="10227" width="14" style="9" customWidth="1"/>
    <col min="10228" max="10228" width="12.109375" style="9" customWidth="1"/>
    <col min="10229" max="10229" width="9.6640625" style="9" customWidth="1"/>
    <col min="10230" max="10230" width="11.5546875" style="9" customWidth="1"/>
    <col min="10231" max="10231" width="11.44140625" style="9" customWidth="1"/>
    <col min="10232" max="10232" width="12.44140625" style="9" customWidth="1"/>
    <col min="10233" max="10233" width="9.6640625" style="9" customWidth="1"/>
    <col min="10234" max="10234" width="13.44140625" style="9" customWidth="1"/>
    <col min="10235" max="10235" width="12" style="9" customWidth="1"/>
    <col min="10236" max="10236" width="75.33203125" style="9" customWidth="1"/>
    <col min="10237" max="10472" width="8.88671875" style="9"/>
    <col min="10473" max="10473" width="8.44140625" style="9" customWidth="1"/>
    <col min="10474" max="10474" width="31" style="9" customWidth="1"/>
    <col min="10475" max="10475" width="7.5546875" style="9" customWidth="1"/>
    <col min="10476" max="10476" width="11.88671875" style="9" customWidth="1"/>
    <col min="10477" max="10477" width="15" style="9" customWidth="1"/>
    <col min="10478" max="10478" width="14.6640625" style="9" customWidth="1"/>
    <col min="10479" max="10479" width="13" style="9" customWidth="1"/>
    <col min="10480" max="10480" width="13.88671875" style="9" customWidth="1"/>
    <col min="10481" max="10481" width="12.88671875" style="9" customWidth="1"/>
    <col min="10482" max="10482" width="13.5546875" style="9" customWidth="1"/>
    <col min="10483" max="10483" width="14" style="9" customWidth="1"/>
    <col min="10484" max="10484" width="12.109375" style="9" customWidth="1"/>
    <col min="10485" max="10485" width="9.6640625" style="9" customWidth="1"/>
    <col min="10486" max="10486" width="11.5546875" style="9" customWidth="1"/>
    <col min="10487" max="10487" width="11.44140625" style="9" customWidth="1"/>
    <col min="10488" max="10488" width="12.44140625" style="9" customWidth="1"/>
    <col min="10489" max="10489" width="9.6640625" style="9" customWidth="1"/>
    <col min="10490" max="10490" width="13.44140625" style="9" customWidth="1"/>
    <col min="10491" max="10491" width="12" style="9" customWidth="1"/>
    <col min="10492" max="10492" width="75.33203125" style="9" customWidth="1"/>
    <col min="10493" max="10728" width="8.88671875" style="9"/>
    <col min="10729" max="10729" width="8.44140625" style="9" customWidth="1"/>
    <col min="10730" max="10730" width="31" style="9" customWidth="1"/>
    <col min="10731" max="10731" width="7.5546875" style="9" customWidth="1"/>
    <col min="10732" max="10732" width="11.88671875" style="9" customWidth="1"/>
    <col min="10733" max="10733" width="15" style="9" customWidth="1"/>
    <col min="10734" max="10734" width="14.6640625" style="9" customWidth="1"/>
    <col min="10735" max="10735" width="13" style="9" customWidth="1"/>
    <col min="10736" max="10736" width="13.88671875" style="9" customWidth="1"/>
    <col min="10737" max="10737" width="12.88671875" style="9" customWidth="1"/>
    <col min="10738" max="10738" width="13.5546875" style="9" customWidth="1"/>
    <col min="10739" max="10739" width="14" style="9" customWidth="1"/>
    <col min="10740" max="10740" width="12.109375" style="9" customWidth="1"/>
    <col min="10741" max="10741" width="9.6640625" style="9" customWidth="1"/>
    <col min="10742" max="10742" width="11.5546875" style="9" customWidth="1"/>
    <col min="10743" max="10743" width="11.44140625" style="9" customWidth="1"/>
    <col min="10744" max="10744" width="12.44140625" style="9" customWidth="1"/>
    <col min="10745" max="10745" width="9.6640625" style="9" customWidth="1"/>
    <col min="10746" max="10746" width="13.44140625" style="9" customWidth="1"/>
    <col min="10747" max="10747" width="12" style="9" customWidth="1"/>
    <col min="10748" max="10748" width="75.33203125" style="9" customWidth="1"/>
    <col min="10749" max="10984" width="8.88671875" style="9"/>
    <col min="10985" max="10985" width="8.44140625" style="9" customWidth="1"/>
    <col min="10986" max="10986" width="31" style="9" customWidth="1"/>
    <col min="10987" max="10987" width="7.5546875" style="9" customWidth="1"/>
    <col min="10988" max="10988" width="11.88671875" style="9" customWidth="1"/>
    <col min="10989" max="10989" width="15" style="9" customWidth="1"/>
    <col min="10990" max="10990" width="14.6640625" style="9" customWidth="1"/>
    <col min="10991" max="10991" width="13" style="9" customWidth="1"/>
    <col min="10992" max="10992" width="13.88671875" style="9" customWidth="1"/>
    <col min="10993" max="10993" width="12.88671875" style="9" customWidth="1"/>
    <col min="10994" max="10994" width="13.5546875" style="9" customWidth="1"/>
    <col min="10995" max="10995" width="14" style="9" customWidth="1"/>
    <col min="10996" max="10996" width="12.109375" style="9" customWidth="1"/>
    <col min="10997" max="10997" width="9.6640625" style="9" customWidth="1"/>
    <col min="10998" max="10998" width="11.5546875" style="9" customWidth="1"/>
    <col min="10999" max="10999" width="11.44140625" style="9" customWidth="1"/>
    <col min="11000" max="11000" width="12.44140625" style="9" customWidth="1"/>
    <col min="11001" max="11001" width="9.6640625" style="9" customWidth="1"/>
    <col min="11002" max="11002" width="13.44140625" style="9" customWidth="1"/>
    <col min="11003" max="11003" width="12" style="9" customWidth="1"/>
    <col min="11004" max="11004" width="75.33203125" style="9" customWidth="1"/>
    <col min="11005" max="11240" width="8.88671875" style="9"/>
    <col min="11241" max="11241" width="8.44140625" style="9" customWidth="1"/>
    <col min="11242" max="11242" width="31" style="9" customWidth="1"/>
    <col min="11243" max="11243" width="7.5546875" style="9" customWidth="1"/>
    <col min="11244" max="11244" width="11.88671875" style="9" customWidth="1"/>
    <col min="11245" max="11245" width="15" style="9" customWidth="1"/>
    <col min="11246" max="11246" width="14.6640625" style="9" customWidth="1"/>
    <col min="11247" max="11247" width="13" style="9" customWidth="1"/>
    <col min="11248" max="11248" width="13.88671875" style="9" customWidth="1"/>
    <col min="11249" max="11249" width="12.88671875" style="9" customWidth="1"/>
    <col min="11250" max="11250" width="13.5546875" style="9" customWidth="1"/>
    <col min="11251" max="11251" width="14" style="9" customWidth="1"/>
    <col min="11252" max="11252" width="12.109375" style="9" customWidth="1"/>
    <col min="11253" max="11253" width="9.6640625" style="9" customWidth="1"/>
    <col min="11254" max="11254" width="11.5546875" style="9" customWidth="1"/>
    <col min="11255" max="11255" width="11.44140625" style="9" customWidth="1"/>
    <col min="11256" max="11256" width="12.44140625" style="9" customWidth="1"/>
    <col min="11257" max="11257" width="9.6640625" style="9" customWidth="1"/>
    <col min="11258" max="11258" width="13.44140625" style="9" customWidth="1"/>
    <col min="11259" max="11259" width="12" style="9" customWidth="1"/>
    <col min="11260" max="11260" width="75.33203125" style="9" customWidth="1"/>
    <col min="11261" max="11496" width="8.88671875" style="9"/>
    <col min="11497" max="11497" width="8.44140625" style="9" customWidth="1"/>
    <col min="11498" max="11498" width="31" style="9" customWidth="1"/>
    <col min="11499" max="11499" width="7.5546875" style="9" customWidth="1"/>
    <col min="11500" max="11500" width="11.88671875" style="9" customWidth="1"/>
    <col min="11501" max="11501" width="15" style="9" customWidth="1"/>
    <col min="11502" max="11502" width="14.6640625" style="9" customWidth="1"/>
    <col min="11503" max="11503" width="13" style="9" customWidth="1"/>
    <col min="11504" max="11504" width="13.88671875" style="9" customWidth="1"/>
    <col min="11505" max="11505" width="12.88671875" style="9" customWidth="1"/>
    <col min="11506" max="11506" width="13.5546875" style="9" customWidth="1"/>
    <col min="11507" max="11507" width="14" style="9" customWidth="1"/>
    <col min="11508" max="11508" width="12.109375" style="9" customWidth="1"/>
    <col min="11509" max="11509" width="9.6640625" style="9" customWidth="1"/>
    <col min="11510" max="11510" width="11.5546875" style="9" customWidth="1"/>
    <col min="11511" max="11511" width="11.44140625" style="9" customWidth="1"/>
    <col min="11512" max="11512" width="12.44140625" style="9" customWidth="1"/>
    <col min="11513" max="11513" width="9.6640625" style="9" customWidth="1"/>
    <col min="11514" max="11514" width="13.44140625" style="9" customWidth="1"/>
    <col min="11515" max="11515" width="12" style="9" customWidth="1"/>
    <col min="11516" max="11516" width="75.33203125" style="9" customWidth="1"/>
    <col min="11517" max="11752" width="8.88671875" style="9"/>
    <col min="11753" max="11753" width="8.44140625" style="9" customWidth="1"/>
    <col min="11754" max="11754" width="31" style="9" customWidth="1"/>
    <col min="11755" max="11755" width="7.5546875" style="9" customWidth="1"/>
    <col min="11756" max="11756" width="11.88671875" style="9" customWidth="1"/>
    <col min="11757" max="11757" width="15" style="9" customWidth="1"/>
    <col min="11758" max="11758" width="14.6640625" style="9" customWidth="1"/>
    <col min="11759" max="11759" width="13" style="9" customWidth="1"/>
    <col min="11760" max="11760" width="13.88671875" style="9" customWidth="1"/>
    <col min="11761" max="11761" width="12.88671875" style="9" customWidth="1"/>
    <col min="11762" max="11762" width="13.5546875" style="9" customWidth="1"/>
    <col min="11763" max="11763" width="14" style="9" customWidth="1"/>
    <col min="11764" max="11764" width="12.109375" style="9" customWidth="1"/>
    <col min="11765" max="11765" width="9.6640625" style="9" customWidth="1"/>
    <col min="11766" max="11766" width="11.5546875" style="9" customWidth="1"/>
    <col min="11767" max="11767" width="11.44140625" style="9" customWidth="1"/>
    <col min="11768" max="11768" width="12.44140625" style="9" customWidth="1"/>
    <col min="11769" max="11769" width="9.6640625" style="9" customWidth="1"/>
    <col min="11770" max="11770" width="13.44140625" style="9" customWidth="1"/>
    <col min="11771" max="11771" width="12" style="9" customWidth="1"/>
    <col min="11772" max="11772" width="75.33203125" style="9" customWidth="1"/>
    <col min="11773" max="12008" width="8.88671875" style="9"/>
    <col min="12009" max="12009" width="8.44140625" style="9" customWidth="1"/>
    <col min="12010" max="12010" width="31" style="9" customWidth="1"/>
    <col min="12011" max="12011" width="7.5546875" style="9" customWidth="1"/>
    <col min="12012" max="12012" width="11.88671875" style="9" customWidth="1"/>
    <col min="12013" max="12013" width="15" style="9" customWidth="1"/>
    <col min="12014" max="12014" width="14.6640625" style="9" customWidth="1"/>
    <col min="12015" max="12015" width="13" style="9" customWidth="1"/>
    <col min="12016" max="12016" width="13.88671875" style="9" customWidth="1"/>
    <col min="12017" max="12017" width="12.88671875" style="9" customWidth="1"/>
    <col min="12018" max="12018" width="13.5546875" style="9" customWidth="1"/>
    <col min="12019" max="12019" width="14" style="9" customWidth="1"/>
    <col min="12020" max="12020" width="12.109375" style="9" customWidth="1"/>
    <col min="12021" max="12021" width="9.6640625" style="9" customWidth="1"/>
    <col min="12022" max="12022" width="11.5546875" style="9" customWidth="1"/>
    <col min="12023" max="12023" width="11.44140625" style="9" customWidth="1"/>
    <col min="12024" max="12024" width="12.44140625" style="9" customWidth="1"/>
    <col min="12025" max="12025" width="9.6640625" style="9" customWidth="1"/>
    <col min="12026" max="12026" width="13.44140625" style="9" customWidth="1"/>
    <col min="12027" max="12027" width="12" style="9" customWidth="1"/>
    <col min="12028" max="12028" width="75.33203125" style="9" customWidth="1"/>
    <col min="12029" max="12264" width="8.88671875" style="9"/>
    <col min="12265" max="12265" width="8.44140625" style="9" customWidth="1"/>
    <col min="12266" max="12266" width="31" style="9" customWidth="1"/>
    <col min="12267" max="12267" width="7.5546875" style="9" customWidth="1"/>
    <col min="12268" max="12268" width="11.88671875" style="9" customWidth="1"/>
    <col min="12269" max="12269" width="15" style="9" customWidth="1"/>
    <col min="12270" max="12270" width="14.6640625" style="9" customWidth="1"/>
    <col min="12271" max="12271" width="13" style="9" customWidth="1"/>
    <col min="12272" max="12272" width="13.88671875" style="9" customWidth="1"/>
    <col min="12273" max="12273" width="12.88671875" style="9" customWidth="1"/>
    <col min="12274" max="12274" width="13.5546875" style="9" customWidth="1"/>
    <col min="12275" max="12275" width="14" style="9" customWidth="1"/>
    <col min="12276" max="12276" width="12.109375" style="9" customWidth="1"/>
    <col min="12277" max="12277" width="9.6640625" style="9" customWidth="1"/>
    <col min="12278" max="12278" width="11.5546875" style="9" customWidth="1"/>
    <col min="12279" max="12279" width="11.44140625" style="9" customWidth="1"/>
    <col min="12280" max="12280" width="12.44140625" style="9" customWidth="1"/>
    <col min="12281" max="12281" width="9.6640625" style="9" customWidth="1"/>
    <col min="12282" max="12282" width="13.44140625" style="9" customWidth="1"/>
    <col min="12283" max="12283" width="12" style="9" customWidth="1"/>
    <col min="12284" max="12284" width="75.33203125" style="9" customWidth="1"/>
    <col min="12285" max="12520" width="8.88671875" style="9"/>
    <col min="12521" max="12521" width="8.44140625" style="9" customWidth="1"/>
    <col min="12522" max="12522" width="31" style="9" customWidth="1"/>
    <col min="12523" max="12523" width="7.5546875" style="9" customWidth="1"/>
    <col min="12524" max="12524" width="11.88671875" style="9" customWidth="1"/>
    <col min="12525" max="12525" width="15" style="9" customWidth="1"/>
    <col min="12526" max="12526" width="14.6640625" style="9" customWidth="1"/>
    <col min="12527" max="12527" width="13" style="9" customWidth="1"/>
    <col min="12528" max="12528" width="13.88671875" style="9" customWidth="1"/>
    <col min="12529" max="12529" width="12.88671875" style="9" customWidth="1"/>
    <col min="12530" max="12530" width="13.5546875" style="9" customWidth="1"/>
    <col min="12531" max="12531" width="14" style="9" customWidth="1"/>
    <col min="12532" max="12532" width="12.109375" style="9" customWidth="1"/>
    <col min="12533" max="12533" width="9.6640625" style="9" customWidth="1"/>
    <col min="12534" max="12534" width="11.5546875" style="9" customWidth="1"/>
    <col min="12535" max="12535" width="11.44140625" style="9" customWidth="1"/>
    <col min="12536" max="12536" width="12.44140625" style="9" customWidth="1"/>
    <col min="12537" max="12537" width="9.6640625" style="9" customWidth="1"/>
    <col min="12538" max="12538" width="13.44140625" style="9" customWidth="1"/>
    <col min="12539" max="12539" width="12" style="9" customWidth="1"/>
    <col min="12540" max="12540" width="75.33203125" style="9" customWidth="1"/>
    <col min="12541" max="12776" width="8.88671875" style="9"/>
    <col min="12777" max="12777" width="8.44140625" style="9" customWidth="1"/>
    <col min="12778" max="12778" width="31" style="9" customWidth="1"/>
    <col min="12779" max="12779" width="7.5546875" style="9" customWidth="1"/>
    <col min="12780" max="12780" width="11.88671875" style="9" customWidth="1"/>
    <col min="12781" max="12781" width="15" style="9" customWidth="1"/>
    <col min="12782" max="12782" width="14.6640625" style="9" customWidth="1"/>
    <col min="12783" max="12783" width="13" style="9" customWidth="1"/>
    <col min="12784" max="12784" width="13.88671875" style="9" customWidth="1"/>
    <col min="12785" max="12785" width="12.88671875" style="9" customWidth="1"/>
    <col min="12786" max="12786" width="13.5546875" style="9" customWidth="1"/>
    <col min="12787" max="12787" width="14" style="9" customWidth="1"/>
    <col min="12788" max="12788" width="12.109375" style="9" customWidth="1"/>
    <col min="12789" max="12789" width="9.6640625" style="9" customWidth="1"/>
    <col min="12790" max="12790" width="11.5546875" style="9" customWidth="1"/>
    <col min="12791" max="12791" width="11.44140625" style="9" customWidth="1"/>
    <col min="12792" max="12792" width="12.44140625" style="9" customWidth="1"/>
    <col min="12793" max="12793" width="9.6640625" style="9" customWidth="1"/>
    <col min="12794" max="12794" width="13.44140625" style="9" customWidth="1"/>
    <col min="12795" max="12795" width="12" style="9" customWidth="1"/>
    <col min="12796" max="12796" width="75.33203125" style="9" customWidth="1"/>
    <col min="12797" max="13032" width="8.88671875" style="9"/>
    <col min="13033" max="13033" width="8.44140625" style="9" customWidth="1"/>
    <col min="13034" max="13034" width="31" style="9" customWidth="1"/>
    <col min="13035" max="13035" width="7.5546875" style="9" customWidth="1"/>
    <col min="13036" max="13036" width="11.88671875" style="9" customWidth="1"/>
    <col min="13037" max="13037" width="15" style="9" customWidth="1"/>
    <col min="13038" max="13038" width="14.6640625" style="9" customWidth="1"/>
    <col min="13039" max="13039" width="13" style="9" customWidth="1"/>
    <col min="13040" max="13040" width="13.88671875" style="9" customWidth="1"/>
    <col min="13041" max="13041" width="12.88671875" style="9" customWidth="1"/>
    <col min="13042" max="13042" width="13.5546875" style="9" customWidth="1"/>
    <col min="13043" max="13043" width="14" style="9" customWidth="1"/>
    <col min="13044" max="13044" width="12.109375" style="9" customWidth="1"/>
    <col min="13045" max="13045" width="9.6640625" style="9" customWidth="1"/>
    <col min="13046" max="13046" width="11.5546875" style="9" customWidth="1"/>
    <col min="13047" max="13047" width="11.44140625" style="9" customWidth="1"/>
    <col min="13048" max="13048" width="12.44140625" style="9" customWidth="1"/>
    <col min="13049" max="13049" width="9.6640625" style="9" customWidth="1"/>
    <col min="13050" max="13050" width="13.44140625" style="9" customWidth="1"/>
    <col min="13051" max="13051" width="12" style="9" customWidth="1"/>
    <col min="13052" max="13052" width="75.33203125" style="9" customWidth="1"/>
    <col min="13053" max="13288" width="8.88671875" style="9"/>
    <col min="13289" max="13289" width="8.44140625" style="9" customWidth="1"/>
    <col min="13290" max="13290" width="31" style="9" customWidth="1"/>
    <col min="13291" max="13291" width="7.5546875" style="9" customWidth="1"/>
    <col min="13292" max="13292" width="11.88671875" style="9" customWidth="1"/>
    <col min="13293" max="13293" width="15" style="9" customWidth="1"/>
    <col min="13294" max="13294" width="14.6640625" style="9" customWidth="1"/>
    <col min="13295" max="13295" width="13" style="9" customWidth="1"/>
    <col min="13296" max="13296" width="13.88671875" style="9" customWidth="1"/>
    <col min="13297" max="13297" width="12.88671875" style="9" customWidth="1"/>
    <col min="13298" max="13298" width="13.5546875" style="9" customWidth="1"/>
    <col min="13299" max="13299" width="14" style="9" customWidth="1"/>
    <col min="13300" max="13300" width="12.109375" style="9" customWidth="1"/>
    <col min="13301" max="13301" width="9.6640625" style="9" customWidth="1"/>
    <col min="13302" max="13302" width="11.5546875" style="9" customWidth="1"/>
    <col min="13303" max="13303" width="11.44140625" style="9" customWidth="1"/>
    <col min="13304" max="13304" width="12.44140625" style="9" customWidth="1"/>
    <col min="13305" max="13305" width="9.6640625" style="9" customWidth="1"/>
    <col min="13306" max="13306" width="13.44140625" style="9" customWidth="1"/>
    <col min="13307" max="13307" width="12" style="9" customWidth="1"/>
    <col min="13308" max="13308" width="75.33203125" style="9" customWidth="1"/>
    <col min="13309" max="13544" width="8.88671875" style="9"/>
    <col min="13545" max="13545" width="8.44140625" style="9" customWidth="1"/>
    <col min="13546" max="13546" width="31" style="9" customWidth="1"/>
    <col min="13547" max="13547" width="7.5546875" style="9" customWidth="1"/>
    <col min="13548" max="13548" width="11.88671875" style="9" customWidth="1"/>
    <col min="13549" max="13549" width="15" style="9" customWidth="1"/>
    <col min="13550" max="13550" width="14.6640625" style="9" customWidth="1"/>
    <col min="13551" max="13551" width="13" style="9" customWidth="1"/>
    <col min="13552" max="13552" width="13.88671875" style="9" customWidth="1"/>
    <col min="13553" max="13553" width="12.88671875" style="9" customWidth="1"/>
    <col min="13554" max="13554" width="13.5546875" style="9" customWidth="1"/>
    <col min="13555" max="13555" width="14" style="9" customWidth="1"/>
    <col min="13556" max="13556" width="12.109375" style="9" customWidth="1"/>
    <col min="13557" max="13557" width="9.6640625" style="9" customWidth="1"/>
    <col min="13558" max="13558" width="11.5546875" style="9" customWidth="1"/>
    <col min="13559" max="13559" width="11.44140625" style="9" customWidth="1"/>
    <col min="13560" max="13560" width="12.44140625" style="9" customWidth="1"/>
    <col min="13561" max="13561" width="9.6640625" style="9" customWidth="1"/>
    <col min="13562" max="13562" width="13.44140625" style="9" customWidth="1"/>
    <col min="13563" max="13563" width="12" style="9" customWidth="1"/>
    <col min="13564" max="13564" width="75.33203125" style="9" customWidth="1"/>
    <col min="13565" max="13800" width="8.88671875" style="9"/>
    <col min="13801" max="13801" width="8.44140625" style="9" customWidth="1"/>
    <col min="13802" max="13802" width="31" style="9" customWidth="1"/>
    <col min="13803" max="13803" width="7.5546875" style="9" customWidth="1"/>
    <col min="13804" max="13804" width="11.88671875" style="9" customWidth="1"/>
    <col min="13805" max="13805" width="15" style="9" customWidth="1"/>
    <col min="13806" max="13806" width="14.6640625" style="9" customWidth="1"/>
    <col min="13807" max="13807" width="13" style="9" customWidth="1"/>
    <col min="13808" max="13808" width="13.88671875" style="9" customWidth="1"/>
    <col min="13809" max="13809" width="12.88671875" style="9" customWidth="1"/>
    <col min="13810" max="13810" width="13.5546875" style="9" customWidth="1"/>
    <col min="13811" max="13811" width="14" style="9" customWidth="1"/>
    <col min="13812" max="13812" width="12.109375" style="9" customWidth="1"/>
    <col min="13813" max="13813" width="9.6640625" style="9" customWidth="1"/>
    <col min="13814" max="13814" width="11.5546875" style="9" customWidth="1"/>
    <col min="13815" max="13815" width="11.44140625" style="9" customWidth="1"/>
    <col min="13816" max="13816" width="12.44140625" style="9" customWidth="1"/>
    <col min="13817" max="13817" width="9.6640625" style="9" customWidth="1"/>
    <col min="13818" max="13818" width="13.44140625" style="9" customWidth="1"/>
    <col min="13819" max="13819" width="12" style="9" customWidth="1"/>
    <col min="13820" max="13820" width="75.33203125" style="9" customWidth="1"/>
    <col min="13821" max="14056" width="8.88671875" style="9"/>
    <col min="14057" max="14057" width="8.44140625" style="9" customWidth="1"/>
    <col min="14058" max="14058" width="31" style="9" customWidth="1"/>
    <col min="14059" max="14059" width="7.5546875" style="9" customWidth="1"/>
    <col min="14060" max="14060" width="11.88671875" style="9" customWidth="1"/>
    <col min="14061" max="14061" width="15" style="9" customWidth="1"/>
    <col min="14062" max="14062" width="14.6640625" style="9" customWidth="1"/>
    <col min="14063" max="14063" width="13" style="9" customWidth="1"/>
    <col min="14064" max="14064" width="13.88671875" style="9" customWidth="1"/>
    <col min="14065" max="14065" width="12.88671875" style="9" customWidth="1"/>
    <col min="14066" max="14066" width="13.5546875" style="9" customWidth="1"/>
    <col min="14067" max="14067" width="14" style="9" customWidth="1"/>
    <col min="14068" max="14068" width="12.109375" style="9" customWidth="1"/>
    <col min="14069" max="14069" width="9.6640625" style="9" customWidth="1"/>
    <col min="14070" max="14070" width="11.5546875" style="9" customWidth="1"/>
    <col min="14071" max="14071" width="11.44140625" style="9" customWidth="1"/>
    <col min="14072" max="14072" width="12.44140625" style="9" customWidth="1"/>
    <col min="14073" max="14073" width="9.6640625" style="9" customWidth="1"/>
    <col min="14074" max="14074" width="13.44140625" style="9" customWidth="1"/>
    <col min="14075" max="14075" width="12" style="9" customWidth="1"/>
    <col min="14076" max="14076" width="75.33203125" style="9" customWidth="1"/>
    <col min="14077" max="14312" width="8.88671875" style="9"/>
    <col min="14313" max="14313" width="8.44140625" style="9" customWidth="1"/>
    <col min="14314" max="14314" width="31" style="9" customWidth="1"/>
    <col min="14315" max="14315" width="7.5546875" style="9" customWidth="1"/>
    <col min="14316" max="14316" width="11.88671875" style="9" customWidth="1"/>
    <col min="14317" max="14317" width="15" style="9" customWidth="1"/>
    <col min="14318" max="14318" width="14.6640625" style="9" customWidth="1"/>
    <col min="14319" max="14319" width="13" style="9" customWidth="1"/>
    <col min="14320" max="14320" width="13.88671875" style="9" customWidth="1"/>
    <col min="14321" max="14321" width="12.88671875" style="9" customWidth="1"/>
    <col min="14322" max="14322" width="13.5546875" style="9" customWidth="1"/>
    <col min="14323" max="14323" width="14" style="9" customWidth="1"/>
    <col min="14324" max="14324" width="12.109375" style="9" customWidth="1"/>
    <col min="14325" max="14325" width="9.6640625" style="9" customWidth="1"/>
    <col min="14326" max="14326" width="11.5546875" style="9" customWidth="1"/>
    <col min="14327" max="14327" width="11.44140625" style="9" customWidth="1"/>
    <col min="14328" max="14328" width="12.44140625" style="9" customWidth="1"/>
    <col min="14329" max="14329" width="9.6640625" style="9" customWidth="1"/>
    <col min="14330" max="14330" width="13.44140625" style="9" customWidth="1"/>
    <col min="14331" max="14331" width="12" style="9" customWidth="1"/>
    <col min="14332" max="14332" width="75.33203125" style="9" customWidth="1"/>
    <col min="14333" max="14568" width="8.88671875" style="9"/>
    <col min="14569" max="14569" width="8.44140625" style="9" customWidth="1"/>
    <col min="14570" max="14570" width="31" style="9" customWidth="1"/>
    <col min="14571" max="14571" width="7.5546875" style="9" customWidth="1"/>
    <col min="14572" max="14572" width="11.88671875" style="9" customWidth="1"/>
    <col min="14573" max="14573" width="15" style="9" customWidth="1"/>
    <col min="14574" max="14574" width="14.6640625" style="9" customWidth="1"/>
    <col min="14575" max="14575" width="13" style="9" customWidth="1"/>
    <col min="14576" max="14576" width="13.88671875" style="9" customWidth="1"/>
    <col min="14577" max="14577" width="12.88671875" style="9" customWidth="1"/>
    <col min="14578" max="14578" width="13.5546875" style="9" customWidth="1"/>
    <col min="14579" max="14579" width="14" style="9" customWidth="1"/>
    <col min="14580" max="14580" width="12.109375" style="9" customWidth="1"/>
    <col min="14581" max="14581" width="9.6640625" style="9" customWidth="1"/>
    <col min="14582" max="14582" width="11.5546875" style="9" customWidth="1"/>
    <col min="14583" max="14583" width="11.44140625" style="9" customWidth="1"/>
    <col min="14584" max="14584" width="12.44140625" style="9" customWidth="1"/>
    <col min="14585" max="14585" width="9.6640625" style="9" customWidth="1"/>
    <col min="14586" max="14586" width="13.44140625" style="9" customWidth="1"/>
    <col min="14587" max="14587" width="12" style="9" customWidth="1"/>
    <col min="14588" max="14588" width="75.33203125" style="9" customWidth="1"/>
    <col min="14589" max="14824" width="8.88671875" style="9"/>
    <col min="14825" max="14825" width="8.44140625" style="9" customWidth="1"/>
    <col min="14826" max="14826" width="31" style="9" customWidth="1"/>
    <col min="14827" max="14827" width="7.5546875" style="9" customWidth="1"/>
    <col min="14828" max="14828" width="11.88671875" style="9" customWidth="1"/>
    <col min="14829" max="14829" width="15" style="9" customWidth="1"/>
    <col min="14830" max="14830" width="14.6640625" style="9" customWidth="1"/>
    <col min="14831" max="14831" width="13" style="9" customWidth="1"/>
    <col min="14832" max="14832" width="13.88671875" style="9" customWidth="1"/>
    <col min="14833" max="14833" width="12.88671875" style="9" customWidth="1"/>
    <col min="14834" max="14834" width="13.5546875" style="9" customWidth="1"/>
    <col min="14835" max="14835" width="14" style="9" customWidth="1"/>
    <col min="14836" max="14836" width="12.109375" style="9" customWidth="1"/>
    <col min="14837" max="14837" width="9.6640625" style="9" customWidth="1"/>
    <col min="14838" max="14838" width="11.5546875" style="9" customWidth="1"/>
    <col min="14839" max="14839" width="11.44140625" style="9" customWidth="1"/>
    <col min="14840" max="14840" width="12.44140625" style="9" customWidth="1"/>
    <col min="14841" max="14841" width="9.6640625" style="9" customWidth="1"/>
    <col min="14842" max="14842" width="13.44140625" style="9" customWidth="1"/>
    <col min="14843" max="14843" width="12" style="9" customWidth="1"/>
    <col min="14844" max="14844" width="75.33203125" style="9" customWidth="1"/>
    <col min="14845" max="15080" width="8.88671875" style="9"/>
    <col min="15081" max="15081" width="8.44140625" style="9" customWidth="1"/>
    <col min="15082" max="15082" width="31" style="9" customWidth="1"/>
    <col min="15083" max="15083" width="7.5546875" style="9" customWidth="1"/>
    <col min="15084" max="15084" width="11.88671875" style="9" customWidth="1"/>
    <col min="15085" max="15085" width="15" style="9" customWidth="1"/>
    <col min="15086" max="15086" width="14.6640625" style="9" customWidth="1"/>
    <col min="15087" max="15087" width="13" style="9" customWidth="1"/>
    <col min="15088" max="15088" width="13.88671875" style="9" customWidth="1"/>
    <col min="15089" max="15089" width="12.88671875" style="9" customWidth="1"/>
    <col min="15090" max="15090" width="13.5546875" style="9" customWidth="1"/>
    <col min="15091" max="15091" width="14" style="9" customWidth="1"/>
    <col min="15092" max="15092" width="12.109375" style="9" customWidth="1"/>
    <col min="15093" max="15093" width="9.6640625" style="9" customWidth="1"/>
    <col min="15094" max="15094" width="11.5546875" style="9" customWidth="1"/>
    <col min="15095" max="15095" width="11.44140625" style="9" customWidth="1"/>
    <col min="15096" max="15096" width="12.44140625" style="9" customWidth="1"/>
    <col min="15097" max="15097" width="9.6640625" style="9" customWidth="1"/>
    <col min="15098" max="15098" width="13.44140625" style="9" customWidth="1"/>
    <col min="15099" max="15099" width="12" style="9" customWidth="1"/>
    <col min="15100" max="15100" width="75.33203125" style="9" customWidth="1"/>
    <col min="15101" max="15336" width="8.88671875" style="9"/>
    <col min="15337" max="15337" width="8.44140625" style="9" customWidth="1"/>
    <col min="15338" max="15338" width="31" style="9" customWidth="1"/>
    <col min="15339" max="15339" width="7.5546875" style="9" customWidth="1"/>
    <col min="15340" max="15340" width="11.88671875" style="9" customWidth="1"/>
    <col min="15341" max="15341" width="15" style="9" customWidth="1"/>
    <col min="15342" max="15342" width="14.6640625" style="9" customWidth="1"/>
    <col min="15343" max="15343" width="13" style="9" customWidth="1"/>
    <col min="15344" max="15344" width="13.88671875" style="9" customWidth="1"/>
    <col min="15345" max="15345" width="12.88671875" style="9" customWidth="1"/>
    <col min="15346" max="15346" width="13.5546875" style="9" customWidth="1"/>
    <col min="15347" max="15347" width="14" style="9" customWidth="1"/>
    <col min="15348" max="15348" width="12.109375" style="9" customWidth="1"/>
    <col min="15349" max="15349" width="9.6640625" style="9" customWidth="1"/>
    <col min="15350" max="15350" width="11.5546875" style="9" customWidth="1"/>
    <col min="15351" max="15351" width="11.44140625" style="9" customWidth="1"/>
    <col min="15352" max="15352" width="12.44140625" style="9" customWidth="1"/>
    <col min="15353" max="15353" width="9.6640625" style="9" customWidth="1"/>
    <col min="15354" max="15354" width="13.44140625" style="9" customWidth="1"/>
    <col min="15355" max="15355" width="12" style="9" customWidth="1"/>
    <col min="15356" max="15356" width="75.33203125" style="9" customWidth="1"/>
    <col min="15357" max="15592" width="8.88671875" style="9"/>
    <col min="15593" max="15593" width="8.44140625" style="9" customWidth="1"/>
    <col min="15594" max="15594" width="31" style="9" customWidth="1"/>
    <col min="15595" max="15595" width="7.5546875" style="9" customWidth="1"/>
    <col min="15596" max="15596" width="11.88671875" style="9" customWidth="1"/>
    <col min="15597" max="15597" width="15" style="9" customWidth="1"/>
    <col min="15598" max="15598" width="14.6640625" style="9" customWidth="1"/>
    <col min="15599" max="15599" width="13" style="9" customWidth="1"/>
    <col min="15600" max="15600" width="13.88671875" style="9" customWidth="1"/>
    <col min="15601" max="15601" width="12.88671875" style="9" customWidth="1"/>
    <col min="15602" max="15602" width="13.5546875" style="9" customWidth="1"/>
    <col min="15603" max="15603" width="14" style="9" customWidth="1"/>
    <col min="15604" max="15604" width="12.109375" style="9" customWidth="1"/>
    <col min="15605" max="15605" width="9.6640625" style="9" customWidth="1"/>
    <col min="15606" max="15606" width="11.5546875" style="9" customWidth="1"/>
    <col min="15607" max="15607" width="11.44140625" style="9" customWidth="1"/>
    <col min="15608" max="15608" width="12.44140625" style="9" customWidth="1"/>
    <col min="15609" max="15609" width="9.6640625" style="9" customWidth="1"/>
    <col min="15610" max="15610" width="13.44140625" style="9" customWidth="1"/>
    <col min="15611" max="15611" width="12" style="9" customWidth="1"/>
    <col min="15612" max="15612" width="75.33203125" style="9" customWidth="1"/>
    <col min="15613" max="15848" width="8.88671875" style="9"/>
    <col min="15849" max="15849" width="8.44140625" style="9" customWidth="1"/>
    <col min="15850" max="15850" width="31" style="9" customWidth="1"/>
    <col min="15851" max="15851" width="7.5546875" style="9" customWidth="1"/>
    <col min="15852" max="15852" width="11.88671875" style="9" customWidth="1"/>
    <col min="15853" max="15853" width="15" style="9" customWidth="1"/>
    <col min="15854" max="15854" width="14.6640625" style="9" customWidth="1"/>
    <col min="15855" max="15855" width="13" style="9" customWidth="1"/>
    <col min="15856" max="15856" width="13.88671875" style="9" customWidth="1"/>
    <col min="15857" max="15857" width="12.88671875" style="9" customWidth="1"/>
    <col min="15858" max="15858" width="13.5546875" style="9" customWidth="1"/>
    <col min="15859" max="15859" width="14" style="9" customWidth="1"/>
    <col min="15860" max="15860" width="12.109375" style="9" customWidth="1"/>
    <col min="15861" max="15861" width="9.6640625" style="9" customWidth="1"/>
    <col min="15862" max="15862" width="11.5546875" style="9" customWidth="1"/>
    <col min="15863" max="15863" width="11.44140625" style="9" customWidth="1"/>
    <col min="15864" max="15864" width="12.44140625" style="9" customWidth="1"/>
    <col min="15865" max="15865" width="9.6640625" style="9" customWidth="1"/>
    <col min="15866" max="15866" width="13.44140625" style="9" customWidth="1"/>
    <col min="15867" max="15867" width="12" style="9" customWidth="1"/>
    <col min="15868" max="15868" width="75.33203125" style="9" customWidth="1"/>
    <col min="15869" max="16104" width="8.88671875" style="9"/>
    <col min="16105" max="16105" width="8.44140625" style="9" customWidth="1"/>
    <col min="16106" max="16106" width="31" style="9" customWidth="1"/>
    <col min="16107" max="16107" width="7.5546875" style="9" customWidth="1"/>
    <col min="16108" max="16108" width="11.88671875" style="9" customWidth="1"/>
    <col min="16109" max="16109" width="15" style="9" customWidth="1"/>
    <col min="16110" max="16110" width="14.6640625" style="9" customWidth="1"/>
    <col min="16111" max="16111" width="13" style="9" customWidth="1"/>
    <col min="16112" max="16112" width="13.88671875" style="9" customWidth="1"/>
    <col min="16113" max="16113" width="12.88671875" style="9" customWidth="1"/>
    <col min="16114" max="16114" width="13.5546875" style="9" customWidth="1"/>
    <col min="16115" max="16115" width="14" style="9" customWidth="1"/>
    <col min="16116" max="16116" width="12.109375" style="9" customWidth="1"/>
    <col min="16117" max="16117" width="9.6640625" style="9" customWidth="1"/>
    <col min="16118" max="16118" width="11.5546875" style="9" customWidth="1"/>
    <col min="16119" max="16119" width="11.44140625" style="9" customWidth="1"/>
    <col min="16120" max="16120" width="12.44140625" style="9" customWidth="1"/>
    <col min="16121" max="16121" width="9.6640625" style="9" customWidth="1"/>
    <col min="16122" max="16122" width="13.44140625" style="9" customWidth="1"/>
    <col min="16123" max="16123" width="12" style="9" customWidth="1"/>
    <col min="16124" max="16124" width="75.33203125" style="9" customWidth="1"/>
    <col min="16125" max="16384" width="8.88671875" style="9"/>
  </cols>
  <sheetData>
    <row r="1" spans="1:64" s="3" customFormat="1" ht="46.5" customHeight="1">
      <c r="A1" s="1"/>
      <c r="B1" s="245" t="s">
        <v>151</v>
      </c>
      <c r="C1" s="245"/>
      <c r="D1" s="245"/>
      <c r="E1" s="245"/>
      <c r="F1" s="245"/>
      <c r="G1" s="245"/>
      <c r="H1" s="245"/>
      <c r="I1" s="245"/>
      <c r="J1" s="245"/>
      <c r="K1" s="245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s="6" customFormat="1" ht="51.75" customHeight="1">
      <c r="A2" s="4"/>
      <c r="B2" s="246" t="s">
        <v>110</v>
      </c>
      <c r="C2" s="246"/>
      <c r="D2" s="246"/>
      <c r="E2" s="246"/>
      <c r="F2" s="246"/>
      <c r="G2" s="246"/>
      <c r="H2" s="246"/>
      <c r="I2" s="246"/>
      <c r="J2" s="246"/>
      <c r="K2" s="24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</row>
    <row r="3" spans="1:64" ht="36.6" customHeight="1">
      <c r="B3" s="247" t="s">
        <v>111</v>
      </c>
      <c r="C3" s="247"/>
      <c r="D3" s="247"/>
      <c r="E3" s="247"/>
      <c r="F3" s="247"/>
      <c r="G3" s="247"/>
      <c r="H3" s="247"/>
      <c r="I3" s="247"/>
      <c r="J3" s="247"/>
      <c r="K3" s="247"/>
    </row>
    <row r="4" spans="1:64" s="12" customFormat="1" ht="27.75" customHeight="1">
      <c r="A4" s="10"/>
      <c r="B4" s="248" t="s">
        <v>0</v>
      </c>
      <c r="C4" s="248" t="s">
        <v>1</v>
      </c>
      <c r="D4" s="248" t="s">
        <v>2</v>
      </c>
      <c r="E4" s="251" t="s">
        <v>3</v>
      </c>
      <c r="F4" s="252"/>
      <c r="G4" s="252"/>
      <c r="H4" s="252"/>
      <c r="I4" s="252"/>
      <c r="J4" s="252"/>
      <c r="K4" s="253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</row>
    <row r="5" spans="1:64" s="15" customFormat="1" ht="25.5" customHeight="1">
      <c r="A5" s="13"/>
      <c r="B5" s="249"/>
      <c r="C5" s="249"/>
      <c r="D5" s="249"/>
      <c r="E5" s="248" t="s">
        <v>4</v>
      </c>
      <c r="F5" s="251" t="s">
        <v>5</v>
      </c>
      <c r="G5" s="252"/>
      <c r="H5" s="252"/>
      <c r="I5" s="252"/>
      <c r="J5" s="252"/>
      <c r="K5" s="25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</row>
    <row r="6" spans="1:64" s="15" customFormat="1" ht="25.5" customHeight="1">
      <c r="A6" s="13"/>
      <c r="B6" s="249"/>
      <c r="C6" s="249"/>
      <c r="D6" s="249"/>
      <c r="E6" s="249"/>
      <c r="F6" s="248" t="s">
        <v>127</v>
      </c>
      <c r="G6" s="248" t="s">
        <v>128</v>
      </c>
      <c r="H6" s="254" t="s">
        <v>6</v>
      </c>
      <c r="I6" s="251" t="s">
        <v>7</v>
      </c>
      <c r="J6" s="252"/>
      <c r="K6" s="253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4" s="19" customFormat="1" ht="88.95" customHeight="1">
      <c r="A7" s="16"/>
      <c r="B7" s="250"/>
      <c r="C7" s="250"/>
      <c r="D7" s="250"/>
      <c r="E7" s="250"/>
      <c r="F7" s="250"/>
      <c r="G7" s="250"/>
      <c r="H7" s="255"/>
      <c r="I7" s="17" t="s">
        <v>8</v>
      </c>
      <c r="J7" s="17" t="s">
        <v>9</v>
      </c>
      <c r="K7" s="17" t="s">
        <v>10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</row>
    <row r="8" spans="1:64" s="19" customFormat="1" ht="23.25" customHeight="1">
      <c r="A8" s="16"/>
      <c r="B8" s="20" t="s">
        <v>11</v>
      </c>
      <c r="C8" s="21"/>
      <c r="D8" s="22"/>
      <c r="E8" s="106">
        <f t="shared" ref="E8:E13" si="0">SUM(F8:K8)</f>
        <v>21711876.219999999</v>
      </c>
      <c r="F8" s="106">
        <f>F9+F10</f>
        <v>7967885.7199999997</v>
      </c>
      <c r="G8" s="106">
        <f>G9+G10</f>
        <v>12195213.979999999</v>
      </c>
      <c r="H8" s="106">
        <f t="shared" ref="H8:K8" si="1">H9+H10</f>
        <v>1456769.5999999999</v>
      </c>
      <c r="I8" s="106">
        <f t="shared" si="1"/>
        <v>3.59</v>
      </c>
      <c r="J8" s="106">
        <f t="shared" si="1"/>
        <v>92003.33</v>
      </c>
      <c r="K8" s="106">
        <f t="shared" si="1"/>
        <v>0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</row>
    <row r="9" spans="1:64" s="19" customFormat="1" ht="31.95" customHeight="1">
      <c r="A9" s="16"/>
      <c r="B9" s="21" t="s">
        <v>12</v>
      </c>
      <c r="C9" s="21"/>
      <c r="D9" s="22"/>
      <c r="E9" s="106">
        <f t="shared" si="0"/>
        <v>20731871.369999997</v>
      </c>
      <c r="F9" s="107">
        <f>F145-F10-F11</f>
        <v>7623882.46</v>
      </c>
      <c r="G9" s="107">
        <f>G145-G10-G11</f>
        <v>11746142.149999999</v>
      </c>
      <c r="H9" s="107">
        <f>H145-H10-H11</f>
        <v>1271846.7599999998</v>
      </c>
      <c r="I9" s="107">
        <f>I145-I10+I11</f>
        <v>0</v>
      </c>
      <c r="J9" s="107">
        <f>J145-J10+J11</f>
        <v>90000</v>
      </c>
      <c r="K9" s="107">
        <f>K145-K10+K11</f>
        <v>0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</row>
    <row r="10" spans="1:64" s="27" customFormat="1" ht="47.4" customHeight="1">
      <c r="A10" s="23"/>
      <c r="B10" s="24" t="s">
        <v>13</v>
      </c>
      <c r="C10" s="25"/>
      <c r="D10" s="26"/>
      <c r="E10" s="108">
        <f t="shared" si="0"/>
        <v>980004.85</v>
      </c>
      <c r="F10" s="109">
        <f>293820.02+50000+183.24</f>
        <v>344003.26</v>
      </c>
      <c r="G10" s="109">
        <f>295194.38+36613.14+102962.08+13585.59+716.64</f>
        <v>449071.83000000007</v>
      </c>
      <c r="H10" s="109">
        <f>179660.21+2495.51+2767.12</f>
        <v>184922.84</v>
      </c>
      <c r="I10" s="109">
        <v>3.59</v>
      </c>
      <c r="J10" s="109">
        <v>2003.33</v>
      </c>
      <c r="K10" s="109">
        <v>0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</row>
    <row r="11" spans="1:64" s="153" customFormat="1" ht="31.2" customHeight="1">
      <c r="A11" s="147"/>
      <c r="B11" s="148" t="s">
        <v>129</v>
      </c>
      <c r="C11" s="149"/>
      <c r="D11" s="150"/>
      <c r="E11" s="151">
        <f t="shared" si="0"/>
        <v>0</v>
      </c>
      <c r="F11" s="152">
        <v>0</v>
      </c>
      <c r="G11" s="152">
        <v>0</v>
      </c>
      <c r="H11" s="152">
        <v>0</v>
      </c>
      <c r="I11" s="152">
        <v>0</v>
      </c>
      <c r="J11" s="152">
        <v>0</v>
      </c>
      <c r="K11" s="152">
        <v>0</v>
      </c>
    </row>
    <row r="12" spans="1:64" s="19" customFormat="1" ht="23.25" customHeight="1">
      <c r="A12" s="16"/>
      <c r="B12" s="28" t="s">
        <v>131</v>
      </c>
      <c r="C12" s="22">
        <v>244</v>
      </c>
      <c r="D12" s="187">
        <v>221</v>
      </c>
      <c r="E12" s="30">
        <f t="shared" si="0"/>
        <v>125642.5</v>
      </c>
      <c r="F12" s="110">
        <v>0</v>
      </c>
      <c r="G12" s="110">
        <v>125642.5</v>
      </c>
      <c r="H12" s="110">
        <v>0</v>
      </c>
      <c r="I12" s="111">
        <v>0</v>
      </c>
      <c r="J12" s="111">
        <v>0</v>
      </c>
      <c r="K12" s="111">
        <v>0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</row>
    <row r="13" spans="1:64" s="19" customFormat="1" ht="27" customHeight="1">
      <c r="A13" s="16"/>
      <c r="B13" s="28" t="s">
        <v>14</v>
      </c>
      <c r="C13" s="22">
        <v>244</v>
      </c>
      <c r="D13" s="187">
        <v>221</v>
      </c>
      <c r="E13" s="30">
        <f t="shared" si="0"/>
        <v>12780</v>
      </c>
      <c r="F13" s="110">
        <v>0</v>
      </c>
      <c r="G13" s="110">
        <v>12780</v>
      </c>
      <c r="H13" s="110">
        <v>0</v>
      </c>
      <c r="I13" s="111">
        <v>0</v>
      </c>
      <c r="J13" s="111">
        <v>0</v>
      </c>
      <c r="K13" s="111">
        <v>0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</row>
    <row r="14" spans="1:64" s="27" customFormat="1" ht="28.5" customHeight="1">
      <c r="A14" s="23"/>
      <c r="B14" s="256" t="s">
        <v>15</v>
      </c>
      <c r="C14" s="257"/>
      <c r="D14" s="258"/>
      <c r="E14" s="35">
        <f>E12+E13</f>
        <v>138422.5</v>
      </c>
      <c r="F14" s="35">
        <f t="shared" ref="F14:K14" si="2">F12+F13</f>
        <v>0</v>
      </c>
      <c r="G14" s="35">
        <f t="shared" si="2"/>
        <v>138422.5</v>
      </c>
      <c r="H14" s="35">
        <f t="shared" si="2"/>
        <v>0</v>
      </c>
      <c r="I14" s="112">
        <f t="shared" si="2"/>
        <v>0</v>
      </c>
      <c r="J14" s="112">
        <f t="shared" si="2"/>
        <v>0</v>
      </c>
      <c r="K14" s="112">
        <f t="shared" si="2"/>
        <v>0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</row>
    <row r="15" spans="1:64" s="19" customFormat="1" ht="25.2">
      <c r="A15" s="16"/>
      <c r="B15" s="29" t="s">
        <v>16</v>
      </c>
      <c r="C15" s="184">
        <v>244</v>
      </c>
      <c r="D15" s="189">
        <v>223</v>
      </c>
      <c r="E15" s="30">
        <f>SUM(F15:K15)</f>
        <v>2770.26</v>
      </c>
      <c r="F15" s="30">
        <v>2770.26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</row>
    <row r="16" spans="1:64" s="19" customFormat="1" ht="46.2">
      <c r="A16" s="16"/>
      <c r="B16" s="31" t="s">
        <v>17</v>
      </c>
      <c r="C16" s="32">
        <v>247</v>
      </c>
      <c r="D16" s="172">
        <v>223</v>
      </c>
      <c r="E16" s="34">
        <f t="shared" ref="E16:E18" si="3">SUM(F16:K16)</f>
        <v>21175.7</v>
      </c>
      <c r="F16" s="34">
        <v>21175.7</v>
      </c>
      <c r="G16" s="34">
        <v>0</v>
      </c>
      <c r="H16" s="34">
        <v>0</v>
      </c>
      <c r="I16" s="34">
        <f t="shared" ref="I16:K17" si="4">5300-5300</f>
        <v>0</v>
      </c>
      <c r="J16" s="34">
        <f t="shared" si="4"/>
        <v>0</v>
      </c>
      <c r="K16" s="34">
        <f t="shared" si="4"/>
        <v>0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</row>
    <row r="17" spans="1:64" s="19" customFormat="1" ht="25.2">
      <c r="A17" s="16"/>
      <c r="B17" s="31" t="s">
        <v>18</v>
      </c>
      <c r="C17" s="32">
        <v>247</v>
      </c>
      <c r="D17" s="33">
        <v>223</v>
      </c>
      <c r="E17" s="34">
        <f t="shared" si="3"/>
        <v>1654774.54</v>
      </c>
      <c r="F17" s="34">
        <f>1592633.42+62141.12</f>
        <v>1654774.54</v>
      </c>
      <c r="G17" s="34">
        <v>0</v>
      </c>
      <c r="H17" s="34">
        <v>0</v>
      </c>
      <c r="I17" s="34">
        <f t="shared" si="4"/>
        <v>0</v>
      </c>
      <c r="J17" s="34">
        <f t="shared" si="4"/>
        <v>0</v>
      </c>
      <c r="K17" s="34">
        <f t="shared" si="4"/>
        <v>0</v>
      </c>
      <c r="L17" s="18">
        <v>62141.120000000003</v>
      </c>
      <c r="M17" s="18" t="s">
        <v>156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</row>
    <row r="18" spans="1:64" s="19" customFormat="1" ht="25.2">
      <c r="A18" s="16"/>
      <c r="B18" s="31" t="s">
        <v>19</v>
      </c>
      <c r="C18" s="32">
        <v>247</v>
      </c>
      <c r="D18" s="33">
        <v>223</v>
      </c>
      <c r="E18" s="34">
        <f t="shared" si="3"/>
        <v>246250.25</v>
      </c>
      <c r="F18" s="34">
        <f>220075.35+26174.9</f>
        <v>246250.25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18">
        <v>26174.9</v>
      </c>
      <c r="M18" s="18" t="s">
        <v>157</v>
      </c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</row>
    <row r="19" spans="1:64" s="19" customFormat="1" ht="31.5" customHeight="1">
      <c r="A19" s="16"/>
      <c r="B19" s="256" t="s">
        <v>20</v>
      </c>
      <c r="C19" s="257"/>
      <c r="D19" s="258"/>
      <c r="E19" s="35">
        <f>SUM(E15:E18)</f>
        <v>1924970.75</v>
      </c>
      <c r="F19" s="164">
        <f>SUM(F15:F18)</f>
        <v>1924970.75</v>
      </c>
      <c r="G19" s="35">
        <f t="shared" ref="G19:K19" si="5">SUM(G15:G18)</f>
        <v>0</v>
      </c>
      <c r="H19" s="35">
        <f t="shared" si="5"/>
        <v>0</v>
      </c>
      <c r="I19" s="35">
        <f t="shared" si="5"/>
        <v>0</v>
      </c>
      <c r="J19" s="35">
        <f t="shared" si="5"/>
        <v>0</v>
      </c>
      <c r="K19" s="35">
        <f t="shared" si="5"/>
        <v>0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</row>
    <row r="20" spans="1:64" s="41" customFormat="1" ht="25.2">
      <c r="A20" s="39" t="s">
        <v>22</v>
      </c>
      <c r="B20" s="40" t="s">
        <v>133</v>
      </c>
      <c r="C20" s="37">
        <v>244</v>
      </c>
      <c r="D20" s="38">
        <v>225</v>
      </c>
      <c r="E20" s="113">
        <f t="shared" ref="E20:E35" si="6">SUM(F20:K20)</f>
        <v>1250</v>
      </c>
      <c r="F20" s="113">
        <v>1250</v>
      </c>
      <c r="G20" s="113">
        <v>0</v>
      </c>
      <c r="H20" s="113">
        <v>0</v>
      </c>
      <c r="I20" s="113">
        <v>0</v>
      </c>
      <c r="J20" s="113">
        <v>0</v>
      </c>
      <c r="K20" s="113">
        <v>0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</row>
    <row r="21" spans="1:64" s="15" customFormat="1" ht="25.2">
      <c r="A21" s="22"/>
      <c r="B21" s="36" t="s">
        <v>21</v>
      </c>
      <c r="C21" s="37">
        <v>244</v>
      </c>
      <c r="D21" s="38">
        <v>225</v>
      </c>
      <c r="E21" s="113">
        <f t="shared" si="6"/>
        <v>16940</v>
      </c>
      <c r="F21" s="113">
        <v>16940</v>
      </c>
      <c r="G21" s="113">
        <v>0</v>
      </c>
      <c r="H21" s="113">
        <v>0</v>
      </c>
      <c r="I21" s="113">
        <v>0</v>
      </c>
      <c r="J21" s="113">
        <v>0</v>
      </c>
      <c r="K21" s="113">
        <v>0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</row>
    <row r="22" spans="1:64" s="41" customFormat="1" ht="25.2">
      <c r="A22" s="39" t="s">
        <v>22</v>
      </c>
      <c r="B22" s="40" t="s">
        <v>23</v>
      </c>
      <c r="C22" s="37">
        <v>244</v>
      </c>
      <c r="D22" s="38">
        <v>225</v>
      </c>
      <c r="E22" s="113">
        <f t="shared" si="6"/>
        <v>15856.72</v>
      </c>
      <c r="F22" s="113">
        <v>15856.72</v>
      </c>
      <c r="G22" s="113">
        <v>0</v>
      </c>
      <c r="H22" s="113">
        <v>0</v>
      </c>
      <c r="I22" s="113">
        <v>0</v>
      </c>
      <c r="J22" s="113">
        <v>0</v>
      </c>
      <c r="K22" s="113">
        <v>0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64" s="43" customFormat="1" ht="25.2">
      <c r="A23" s="42"/>
      <c r="B23" s="40" t="s">
        <v>24</v>
      </c>
      <c r="C23" s="37">
        <v>244</v>
      </c>
      <c r="D23" s="38">
        <v>225</v>
      </c>
      <c r="E23" s="113">
        <f t="shared" si="6"/>
        <v>8000</v>
      </c>
      <c r="F23" s="113">
        <v>8000</v>
      </c>
      <c r="G23" s="113">
        <v>0</v>
      </c>
      <c r="H23" s="113">
        <v>0</v>
      </c>
      <c r="I23" s="113">
        <v>0</v>
      </c>
      <c r="J23" s="113">
        <v>0</v>
      </c>
      <c r="K23" s="113">
        <v>0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</row>
    <row r="24" spans="1:64" s="41" customFormat="1" ht="94.95" customHeight="1">
      <c r="A24" s="44"/>
      <c r="B24" s="45" t="s">
        <v>25</v>
      </c>
      <c r="C24" s="37">
        <v>244</v>
      </c>
      <c r="D24" s="38">
        <v>225</v>
      </c>
      <c r="E24" s="113">
        <f t="shared" si="6"/>
        <v>2240</v>
      </c>
      <c r="F24" s="113">
        <v>2240</v>
      </c>
      <c r="G24" s="113">
        <v>0</v>
      </c>
      <c r="H24" s="113">
        <v>0</v>
      </c>
      <c r="I24" s="113">
        <v>0</v>
      </c>
      <c r="J24" s="113">
        <v>0</v>
      </c>
      <c r="K24" s="113">
        <v>0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</row>
    <row r="25" spans="1:64" s="41" customFormat="1" ht="27" customHeight="1">
      <c r="A25" s="44"/>
      <c r="B25" s="45" t="s">
        <v>26</v>
      </c>
      <c r="C25" s="37">
        <v>244</v>
      </c>
      <c r="D25" s="38">
        <v>225</v>
      </c>
      <c r="E25" s="113">
        <f t="shared" si="6"/>
        <v>1500</v>
      </c>
      <c r="F25" s="113">
        <v>1500</v>
      </c>
      <c r="G25" s="113">
        <v>0</v>
      </c>
      <c r="H25" s="113">
        <v>0</v>
      </c>
      <c r="I25" s="113">
        <v>0</v>
      </c>
      <c r="J25" s="113">
        <v>0</v>
      </c>
      <c r="K25" s="113">
        <v>0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s="41" customFormat="1" ht="30.6" customHeight="1">
      <c r="A26" s="44"/>
      <c r="B26" s="45" t="s">
        <v>27</v>
      </c>
      <c r="C26" s="37">
        <v>244</v>
      </c>
      <c r="D26" s="38">
        <v>225</v>
      </c>
      <c r="E26" s="113">
        <f t="shared" si="6"/>
        <v>0</v>
      </c>
      <c r="F26" s="113">
        <v>0</v>
      </c>
      <c r="G26" s="113">
        <v>0</v>
      </c>
      <c r="H26" s="113">
        <v>0</v>
      </c>
      <c r="I26" s="113">
        <v>0</v>
      </c>
      <c r="J26" s="113">
        <v>0</v>
      </c>
      <c r="K26" s="113">
        <v>0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64" s="41" customFormat="1" ht="67.2" customHeight="1">
      <c r="A27" s="44"/>
      <c r="B27" s="45" t="s">
        <v>28</v>
      </c>
      <c r="C27" s="37">
        <v>244</v>
      </c>
      <c r="D27" s="38">
        <v>225</v>
      </c>
      <c r="E27" s="113">
        <f t="shared" si="6"/>
        <v>20000</v>
      </c>
      <c r="F27" s="113">
        <v>20000</v>
      </c>
      <c r="G27" s="113">
        <v>0</v>
      </c>
      <c r="H27" s="113">
        <v>0</v>
      </c>
      <c r="I27" s="113">
        <v>0</v>
      </c>
      <c r="J27" s="113">
        <v>0</v>
      </c>
      <c r="K27" s="113">
        <v>0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64" s="41" customFormat="1" ht="30" customHeight="1">
      <c r="A28" s="44"/>
      <c r="B28" s="45" t="s">
        <v>121</v>
      </c>
      <c r="C28" s="37">
        <v>244</v>
      </c>
      <c r="D28" s="38">
        <v>225</v>
      </c>
      <c r="E28" s="113">
        <f t="shared" si="6"/>
        <v>5000</v>
      </c>
      <c r="F28" s="113">
        <v>5000</v>
      </c>
      <c r="G28" s="113">
        <v>0</v>
      </c>
      <c r="H28" s="113">
        <v>0</v>
      </c>
      <c r="I28" s="113">
        <v>0</v>
      </c>
      <c r="J28" s="113">
        <v>0</v>
      </c>
      <c r="K28" s="113">
        <v>0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64" s="41" customFormat="1" ht="24" customHeight="1">
      <c r="A29" s="44"/>
      <c r="B29" s="45" t="s">
        <v>29</v>
      </c>
      <c r="C29" s="46">
        <v>244</v>
      </c>
      <c r="D29" s="188">
        <v>225</v>
      </c>
      <c r="E29" s="106">
        <f t="shared" si="6"/>
        <v>0</v>
      </c>
      <c r="F29" s="113">
        <v>0</v>
      </c>
      <c r="G29" s="113">
        <v>0</v>
      </c>
      <c r="H29" s="113">
        <v>0</v>
      </c>
      <c r="I29" s="113">
        <v>0</v>
      </c>
      <c r="J29" s="113">
        <v>0</v>
      </c>
      <c r="K29" s="113">
        <v>0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</row>
    <row r="30" spans="1:64" s="41" customFormat="1" ht="31.95" customHeight="1">
      <c r="A30" s="44"/>
      <c r="B30" s="45" t="s">
        <v>30</v>
      </c>
      <c r="C30" s="22">
        <v>244</v>
      </c>
      <c r="D30" s="188">
        <v>225</v>
      </c>
      <c r="E30" s="106">
        <f t="shared" si="6"/>
        <v>24500</v>
      </c>
      <c r="F30" s="113">
        <v>24500</v>
      </c>
      <c r="G30" s="113">
        <v>0</v>
      </c>
      <c r="H30" s="113">
        <v>0</v>
      </c>
      <c r="I30" s="113">
        <v>0</v>
      </c>
      <c r="J30" s="113">
        <v>0</v>
      </c>
      <c r="K30" s="113">
        <v>0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64" s="41" customFormat="1" ht="68.400000000000006">
      <c r="A31" s="51"/>
      <c r="B31" s="45" t="s">
        <v>122</v>
      </c>
      <c r="C31" s="22">
        <v>244</v>
      </c>
      <c r="D31" s="188">
        <v>225</v>
      </c>
      <c r="E31" s="106">
        <f t="shared" si="6"/>
        <v>0</v>
      </c>
      <c r="F31" s="113">
        <v>0</v>
      </c>
      <c r="G31" s="113">
        <v>0</v>
      </c>
      <c r="H31" s="113">
        <v>0</v>
      </c>
      <c r="I31" s="113">
        <v>0</v>
      </c>
      <c r="J31" s="113">
        <v>0</v>
      </c>
      <c r="K31" s="113">
        <v>0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64" s="41" customFormat="1" ht="43.2" customHeight="1">
      <c r="A32" s="44"/>
      <c r="B32" s="45" t="s">
        <v>123</v>
      </c>
      <c r="C32" s="22">
        <v>244</v>
      </c>
      <c r="D32" s="188">
        <v>225</v>
      </c>
      <c r="E32" s="106">
        <f t="shared" si="6"/>
        <v>0</v>
      </c>
      <c r="F32" s="113">
        <v>0</v>
      </c>
      <c r="G32" s="113">
        <v>0</v>
      </c>
      <c r="H32" s="113">
        <v>0</v>
      </c>
      <c r="I32" s="113">
        <v>0</v>
      </c>
      <c r="J32" s="113">
        <v>0</v>
      </c>
      <c r="K32" s="113">
        <v>0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64" s="41" customFormat="1" ht="37.950000000000003" customHeight="1">
      <c r="A33" s="44"/>
      <c r="B33" s="45" t="s">
        <v>31</v>
      </c>
      <c r="C33" s="22">
        <v>244</v>
      </c>
      <c r="D33" s="188">
        <v>225</v>
      </c>
      <c r="E33" s="106">
        <f>SUM(F33:K33)</f>
        <v>0</v>
      </c>
      <c r="F33" s="113">
        <v>0</v>
      </c>
      <c r="G33" s="113">
        <v>0</v>
      </c>
      <c r="H33" s="113">
        <v>0</v>
      </c>
      <c r="I33" s="113">
        <v>0</v>
      </c>
      <c r="J33" s="113">
        <v>0</v>
      </c>
      <c r="K33" s="113">
        <v>0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64" s="41" customFormat="1" ht="36" customHeight="1">
      <c r="A34" s="44"/>
      <c r="B34" s="48" t="s">
        <v>32</v>
      </c>
      <c r="C34" s="49">
        <v>243</v>
      </c>
      <c r="D34" s="50">
        <v>225</v>
      </c>
      <c r="E34" s="115">
        <f t="shared" si="6"/>
        <v>0</v>
      </c>
      <c r="F34" s="115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s="41" customFormat="1" ht="25.2">
      <c r="A35" s="51"/>
      <c r="B35" s="45"/>
      <c r="C35" s="22">
        <v>244</v>
      </c>
      <c r="D35" s="188">
        <v>225</v>
      </c>
      <c r="E35" s="106">
        <f t="shared" si="6"/>
        <v>0</v>
      </c>
      <c r="F35" s="113">
        <v>0</v>
      </c>
      <c r="G35" s="114">
        <v>0</v>
      </c>
      <c r="H35" s="114">
        <v>0</v>
      </c>
      <c r="I35" s="114">
        <v>0</v>
      </c>
      <c r="J35" s="114">
        <v>0</v>
      </c>
      <c r="K35" s="114">
        <v>0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64" s="43" customFormat="1" ht="30" customHeight="1" thickBot="1">
      <c r="A36" s="52"/>
      <c r="B36" s="242" t="s">
        <v>33</v>
      </c>
      <c r="C36" s="243"/>
      <c r="D36" s="244"/>
      <c r="E36" s="117">
        <f>SUM(E20:E35)</f>
        <v>95286.720000000001</v>
      </c>
      <c r="F36" s="117">
        <f>SUM(F20:F35)</f>
        <v>95286.720000000001</v>
      </c>
      <c r="G36" s="117">
        <f t="shared" ref="G36:K36" si="7">SUM(G20:G35)</f>
        <v>0</v>
      </c>
      <c r="H36" s="117">
        <f t="shared" si="7"/>
        <v>0</v>
      </c>
      <c r="I36" s="117">
        <f t="shared" si="7"/>
        <v>0</v>
      </c>
      <c r="J36" s="117">
        <f t="shared" si="7"/>
        <v>0</v>
      </c>
      <c r="K36" s="117">
        <f t="shared" si="7"/>
        <v>0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s="53" customFormat="1" ht="48.75" hidden="1" customHeight="1">
      <c r="A37" s="264" t="s">
        <v>34</v>
      </c>
      <c r="B37" s="266" t="s">
        <v>0</v>
      </c>
      <c r="C37" s="22"/>
      <c r="D37" s="268" t="s">
        <v>35</v>
      </c>
      <c r="E37" s="271" t="s">
        <v>3</v>
      </c>
      <c r="F37" s="272"/>
      <c r="G37" s="272"/>
      <c r="H37" s="272"/>
      <c r="I37" s="272"/>
      <c r="J37" s="272"/>
      <c r="K37" s="272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</row>
    <row r="38" spans="1:64" s="53" customFormat="1" ht="26.25" hidden="1" customHeight="1">
      <c r="A38" s="264"/>
      <c r="B38" s="249"/>
      <c r="C38" s="22"/>
      <c r="D38" s="269"/>
      <c r="E38" s="261" t="s">
        <v>4</v>
      </c>
      <c r="F38" s="30"/>
      <c r="G38" s="259" t="s">
        <v>5</v>
      </c>
      <c r="H38" s="260"/>
      <c r="I38" s="260"/>
      <c r="J38" s="260"/>
      <c r="K38" s="263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</row>
    <row r="39" spans="1:64" s="53" customFormat="1" ht="114" hidden="1" customHeight="1" thickBot="1">
      <c r="A39" s="265"/>
      <c r="B39" s="267"/>
      <c r="C39" s="183"/>
      <c r="D39" s="270"/>
      <c r="E39" s="273"/>
      <c r="F39" s="185" t="s">
        <v>36</v>
      </c>
      <c r="G39" s="185" t="s">
        <v>36</v>
      </c>
      <c r="H39" s="185" t="s">
        <v>36</v>
      </c>
      <c r="I39" s="185" t="s">
        <v>37</v>
      </c>
      <c r="J39" s="185" t="s">
        <v>37</v>
      </c>
      <c r="K39" s="185" t="s">
        <v>37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</row>
    <row r="40" spans="1:64" s="53" customFormat="1" ht="25.95" hidden="1" customHeight="1" thickBot="1">
      <c r="A40" s="54" t="s">
        <v>38</v>
      </c>
      <c r="B40" s="55" t="s">
        <v>39</v>
      </c>
      <c r="C40" s="55"/>
      <c r="D40" s="56"/>
      <c r="E40" s="118"/>
      <c r="F40" s="118"/>
      <c r="G40" s="118"/>
      <c r="H40" s="118"/>
      <c r="I40" s="118"/>
      <c r="J40" s="118"/>
      <c r="K40" s="11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</row>
    <row r="41" spans="1:64" s="53" customFormat="1" ht="45.6" hidden="1" customHeight="1">
      <c r="A41" s="57" t="s">
        <v>40</v>
      </c>
      <c r="B41" s="184" t="s">
        <v>41</v>
      </c>
      <c r="C41" s="184"/>
      <c r="D41" s="58"/>
      <c r="E41" s="186"/>
      <c r="F41" s="186"/>
      <c r="G41" s="186"/>
      <c r="H41" s="186"/>
      <c r="I41" s="186"/>
      <c r="J41" s="186"/>
      <c r="K41" s="186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</row>
    <row r="42" spans="1:64" s="53" customFormat="1" ht="25.2" hidden="1" customHeight="1">
      <c r="A42" s="39" t="s">
        <v>40</v>
      </c>
      <c r="B42" s="22"/>
      <c r="C42" s="22"/>
      <c r="D42" s="59"/>
      <c r="E42" s="30"/>
      <c r="F42" s="30"/>
      <c r="G42" s="30"/>
      <c r="H42" s="30"/>
      <c r="I42" s="30"/>
      <c r="J42" s="30"/>
      <c r="K42" s="30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</row>
    <row r="43" spans="1:64" s="53" customFormat="1" ht="25.2" hidden="1" customHeight="1">
      <c r="A43" s="39"/>
      <c r="B43" s="47" t="s">
        <v>42</v>
      </c>
      <c r="C43" s="47"/>
      <c r="D43" s="59"/>
      <c r="E43" s="30"/>
      <c r="F43" s="30"/>
      <c r="G43" s="30"/>
      <c r="H43" s="30"/>
      <c r="I43" s="30"/>
      <c r="J43" s="30"/>
      <c r="K43" s="30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</row>
    <row r="44" spans="1:64" s="53" customFormat="1" ht="25.2">
      <c r="A44" s="39" t="s">
        <v>44</v>
      </c>
      <c r="B44" s="40" t="s">
        <v>45</v>
      </c>
      <c r="C44" s="60">
        <v>244</v>
      </c>
      <c r="D44" s="38">
        <v>226</v>
      </c>
      <c r="E44" s="119">
        <f t="shared" ref="E44:E55" si="8">SUM(F44:K44)</f>
        <v>10870.08</v>
      </c>
      <c r="F44" s="119">
        <v>10870.08</v>
      </c>
      <c r="G44" s="119">
        <v>0</v>
      </c>
      <c r="H44" s="119">
        <v>0</v>
      </c>
      <c r="I44" s="119">
        <v>0</v>
      </c>
      <c r="J44" s="119">
        <v>0</v>
      </c>
      <c r="K44" s="119">
        <v>0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</row>
    <row r="45" spans="1:64" s="53" customFormat="1" ht="25.2">
      <c r="A45" s="39" t="s">
        <v>46</v>
      </c>
      <c r="B45" s="40" t="s">
        <v>47</v>
      </c>
      <c r="C45" s="60">
        <v>244</v>
      </c>
      <c r="D45" s="38">
        <v>226</v>
      </c>
      <c r="E45" s="119">
        <f t="shared" si="8"/>
        <v>10164</v>
      </c>
      <c r="F45" s="119">
        <v>10164</v>
      </c>
      <c r="G45" s="119">
        <v>0</v>
      </c>
      <c r="H45" s="119">
        <v>0</v>
      </c>
      <c r="I45" s="119">
        <v>0</v>
      </c>
      <c r="J45" s="119">
        <v>0</v>
      </c>
      <c r="K45" s="119">
        <v>0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</row>
    <row r="46" spans="1:64" s="53" customFormat="1" ht="25.2">
      <c r="A46" s="39" t="s">
        <v>48</v>
      </c>
      <c r="B46" s="40" t="s">
        <v>49</v>
      </c>
      <c r="C46" s="60">
        <v>244</v>
      </c>
      <c r="D46" s="38">
        <v>226</v>
      </c>
      <c r="E46" s="119">
        <f t="shared" si="8"/>
        <v>2000</v>
      </c>
      <c r="F46" s="119">
        <v>2000</v>
      </c>
      <c r="G46" s="119">
        <v>0</v>
      </c>
      <c r="H46" s="119">
        <v>0</v>
      </c>
      <c r="I46" s="119">
        <v>0</v>
      </c>
      <c r="J46" s="119">
        <v>0</v>
      </c>
      <c r="K46" s="119">
        <v>0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</row>
    <row r="47" spans="1:64" s="53" customFormat="1" ht="25.2">
      <c r="A47" s="39" t="s">
        <v>48</v>
      </c>
      <c r="B47" s="62" t="s">
        <v>119</v>
      </c>
      <c r="C47" s="60">
        <v>244</v>
      </c>
      <c r="D47" s="38">
        <v>226</v>
      </c>
      <c r="E47" s="119">
        <f t="shared" si="8"/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  <c r="K47" s="119">
        <v>0</v>
      </c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</row>
    <row r="48" spans="1:64" s="53" customFormat="1" ht="45.6">
      <c r="A48" s="61"/>
      <c r="B48" s="62" t="s">
        <v>50</v>
      </c>
      <c r="C48" s="63">
        <v>244</v>
      </c>
      <c r="D48" s="187">
        <v>226</v>
      </c>
      <c r="E48" s="30">
        <f t="shared" si="8"/>
        <v>6000</v>
      </c>
      <c r="F48" s="119">
        <v>6000</v>
      </c>
      <c r="G48" s="119">
        <v>0</v>
      </c>
      <c r="H48" s="119">
        <v>0</v>
      </c>
      <c r="I48" s="119">
        <v>0</v>
      </c>
      <c r="J48" s="119">
        <v>0</v>
      </c>
      <c r="K48" s="119">
        <v>0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</row>
    <row r="49" spans="1:64" s="53" customFormat="1" ht="25.2">
      <c r="A49" s="61"/>
      <c r="B49" s="62" t="s">
        <v>51</v>
      </c>
      <c r="C49" s="60">
        <v>244</v>
      </c>
      <c r="D49" s="38">
        <v>226</v>
      </c>
      <c r="E49" s="119">
        <f t="shared" si="8"/>
        <v>61300</v>
      </c>
      <c r="F49" s="119">
        <v>61300</v>
      </c>
      <c r="G49" s="119">
        <v>0</v>
      </c>
      <c r="H49" s="119">
        <v>0</v>
      </c>
      <c r="I49" s="119">
        <v>0</v>
      </c>
      <c r="J49" s="119">
        <v>0</v>
      </c>
      <c r="K49" s="119">
        <v>0</v>
      </c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</row>
    <row r="50" spans="1:64" s="53" customFormat="1" ht="25.2">
      <c r="A50" s="61"/>
      <c r="B50" s="62" t="s">
        <v>52</v>
      </c>
      <c r="C50" s="60">
        <v>244</v>
      </c>
      <c r="D50" s="38">
        <v>226</v>
      </c>
      <c r="E50" s="119">
        <f t="shared" si="8"/>
        <v>4500</v>
      </c>
      <c r="F50" s="119">
        <v>4500</v>
      </c>
      <c r="G50" s="119">
        <v>0</v>
      </c>
      <c r="H50" s="119">
        <v>0</v>
      </c>
      <c r="I50" s="119">
        <v>0</v>
      </c>
      <c r="J50" s="119">
        <v>0</v>
      </c>
      <c r="K50" s="119">
        <v>0</v>
      </c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</row>
    <row r="51" spans="1:64" s="53" customFormat="1" ht="45.6">
      <c r="A51" s="61"/>
      <c r="B51" s="62" t="s">
        <v>53</v>
      </c>
      <c r="C51" s="63">
        <v>244</v>
      </c>
      <c r="D51" s="187">
        <v>226</v>
      </c>
      <c r="E51" s="30">
        <f t="shared" si="8"/>
        <v>4500</v>
      </c>
      <c r="F51" s="119">
        <v>1500</v>
      </c>
      <c r="G51" s="119">
        <v>3000</v>
      </c>
      <c r="H51" s="119">
        <v>0</v>
      </c>
      <c r="I51" s="119">
        <v>0</v>
      </c>
      <c r="J51" s="119">
        <v>0</v>
      </c>
      <c r="K51" s="119">
        <v>0</v>
      </c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</row>
    <row r="52" spans="1:64" s="53" customFormat="1" ht="25.2">
      <c r="A52" s="61"/>
      <c r="B52" s="62" t="s">
        <v>54</v>
      </c>
      <c r="C52" s="63">
        <v>244</v>
      </c>
      <c r="D52" s="187">
        <v>226</v>
      </c>
      <c r="E52" s="30">
        <f t="shared" si="8"/>
        <v>15600</v>
      </c>
      <c r="F52" s="119">
        <v>5600</v>
      </c>
      <c r="G52" s="119">
        <v>10000</v>
      </c>
      <c r="H52" s="119">
        <v>0</v>
      </c>
      <c r="I52" s="119">
        <v>0</v>
      </c>
      <c r="J52" s="119">
        <v>0</v>
      </c>
      <c r="K52" s="119">
        <v>0</v>
      </c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</row>
    <row r="53" spans="1:64" s="53" customFormat="1" ht="45.6">
      <c r="A53" s="61"/>
      <c r="B53" s="62" t="s">
        <v>134</v>
      </c>
      <c r="C53" s="63">
        <v>244</v>
      </c>
      <c r="D53" s="187">
        <v>226</v>
      </c>
      <c r="E53" s="30">
        <f t="shared" si="8"/>
        <v>5751</v>
      </c>
      <c r="F53" s="119">
        <v>5751</v>
      </c>
      <c r="G53" s="119">
        <v>0</v>
      </c>
      <c r="H53" s="119">
        <v>0</v>
      </c>
      <c r="I53" s="119">
        <v>0</v>
      </c>
      <c r="J53" s="119">
        <v>0</v>
      </c>
      <c r="K53" s="119">
        <v>0</v>
      </c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</row>
    <row r="54" spans="1:64" s="53" customFormat="1" ht="68.400000000000006">
      <c r="A54" s="61"/>
      <c r="B54" s="62" t="s">
        <v>116</v>
      </c>
      <c r="C54" s="63">
        <v>244</v>
      </c>
      <c r="D54" s="187">
        <v>226</v>
      </c>
      <c r="E54" s="30">
        <f t="shared" si="8"/>
        <v>24813.71</v>
      </c>
      <c r="F54" s="119">
        <v>0</v>
      </c>
      <c r="G54" s="119">
        <v>24813.71</v>
      </c>
      <c r="H54" s="119">
        <v>0</v>
      </c>
      <c r="I54" s="119">
        <v>0</v>
      </c>
      <c r="J54" s="119">
        <v>0</v>
      </c>
      <c r="K54" s="119">
        <v>0</v>
      </c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</row>
    <row r="55" spans="1:64" s="53" customFormat="1" ht="25.2">
      <c r="A55" s="61"/>
      <c r="B55" s="62" t="s">
        <v>55</v>
      </c>
      <c r="C55" s="63">
        <v>244</v>
      </c>
      <c r="D55" s="187">
        <v>226</v>
      </c>
      <c r="E55" s="30">
        <f t="shared" si="8"/>
        <v>8400</v>
      </c>
      <c r="F55" s="119">
        <v>0</v>
      </c>
      <c r="G55" s="119">
        <v>8400</v>
      </c>
      <c r="H55" s="119">
        <v>0</v>
      </c>
      <c r="I55" s="119">
        <v>0</v>
      </c>
      <c r="J55" s="119">
        <v>0</v>
      </c>
      <c r="K55" s="119">
        <v>0</v>
      </c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</row>
    <row r="56" spans="1:64" s="171" customFormat="1" ht="28.2" customHeight="1">
      <c r="A56" s="166"/>
      <c r="B56" s="167" t="s">
        <v>13</v>
      </c>
      <c r="C56" s="168">
        <v>244</v>
      </c>
      <c r="D56" s="169">
        <v>226</v>
      </c>
      <c r="E56" s="170">
        <f>SUM(F56:K56)</f>
        <v>0</v>
      </c>
      <c r="F56" s="170">
        <v>0</v>
      </c>
      <c r="G56" s="170">
        <v>0</v>
      </c>
      <c r="H56" s="170">
        <v>0</v>
      </c>
      <c r="I56" s="170">
        <v>0</v>
      </c>
      <c r="J56" s="170">
        <v>0</v>
      </c>
      <c r="K56" s="170">
        <v>0</v>
      </c>
    </row>
    <row r="57" spans="1:64" s="65" customFormat="1" ht="25.2">
      <c r="A57" s="64"/>
      <c r="B57" s="256" t="s">
        <v>56</v>
      </c>
      <c r="C57" s="257"/>
      <c r="D57" s="258"/>
      <c r="E57" s="35">
        <f>SUM(E43:E56)</f>
        <v>153898.79</v>
      </c>
      <c r="F57" s="35">
        <f>SUM(F43:F56)</f>
        <v>107685.08</v>
      </c>
      <c r="G57" s="35">
        <f>SUM(G43:G56)</f>
        <v>46213.71</v>
      </c>
      <c r="H57" s="35">
        <f t="shared" ref="H57:K57" si="9">SUM(H43:H54)</f>
        <v>0</v>
      </c>
      <c r="I57" s="35">
        <f t="shared" si="9"/>
        <v>0</v>
      </c>
      <c r="J57" s="35">
        <f t="shared" si="9"/>
        <v>0</v>
      </c>
      <c r="K57" s="35">
        <f t="shared" si="9"/>
        <v>0</v>
      </c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</row>
    <row r="58" spans="1:64" s="53" customFormat="1" ht="25.2">
      <c r="A58" s="61"/>
      <c r="B58" s="62" t="s">
        <v>113</v>
      </c>
      <c r="C58" s="63">
        <v>119</v>
      </c>
      <c r="D58" s="187">
        <v>265</v>
      </c>
      <c r="E58" s="30">
        <f t="shared" ref="E58" si="10">SUM(F58:K58)</f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</row>
    <row r="59" spans="1:64" s="65" customFormat="1" ht="25.2">
      <c r="A59" s="64"/>
      <c r="B59" s="256" t="s">
        <v>114</v>
      </c>
      <c r="C59" s="257"/>
      <c r="D59" s="258"/>
      <c r="E59" s="35">
        <f>SUM(F59:K59)</f>
        <v>0</v>
      </c>
      <c r="F59" s="35">
        <f>SUM(F58)</f>
        <v>0</v>
      </c>
      <c r="G59" s="35">
        <f>SUM(G58)</f>
        <v>0</v>
      </c>
      <c r="H59" s="35">
        <f>SUM(H44:H56)</f>
        <v>0</v>
      </c>
      <c r="I59" s="35">
        <f>SUM(I44:I56)</f>
        <v>0</v>
      </c>
      <c r="J59" s="35">
        <f>SUM(J44:J56)</f>
        <v>0</v>
      </c>
      <c r="K59" s="35">
        <f>SUM(K44:K56)</f>
        <v>0</v>
      </c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</row>
    <row r="60" spans="1:64" s="53" customFormat="1" ht="25.2" hidden="1" customHeight="1">
      <c r="A60" s="66"/>
      <c r="B60" s="67">
        <v>310</v>
      </c>
      <c r="C60" s="67"/>
      <c r="D60" s="68"/>
      <c r="E60" s="120"/>
      <c r="F60" s="120"/>
      <c r="G60" s="120"/>
      <c r="H60" s="120"/>
      <c r="I60" s="120"/>
      <c r="J60" s="120"/>
      <c r="K60" s="120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</row>
    <row r="61" spans="1:64" s="53" customFormat="1" ht="33.75" hidden="1" customHeight="1">
      <c r="A61" s="264" t="s">
        <v>34</v>
      </c>
      <c r="B61" s="248" t="s">
        <v>0</v>
      </c>
      <c r="C61" s="22"/>
      <c r="D61" s="265" t="s">
        <v>35</v>
      </c>
      <c r="E61" s="259" t="s">
        <v>3</v>
      </c>
      <c r="F61" s="260"/>
      <c r="G61" s="260"/>
      <c r="H61" s="260"/>
      <c r="I61" s="260"/>
      <c r="J61" s="260"/>
      <c r="K61" s="260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</row>
    <row r="62" spans="1:64" s="53" customFormat="1" ht="26.25" hidden="1" customHeight="1">
      <c r="A62" s="264"/>
      <c r="B62" s="249"/>
      <c r="C62" s="22"/>
      <c r="D62" s="269"/>
      <c r="E62" s="261" t="s">
        <v>4</v>
      </c>
      <c r="F62" s="30"/>
      <c r="G62" s="259" t="s">
        <v>5</v>
      </c>
      <c r="H62" s="260"/>
      <c r="I62" s="260"/>
      <c r="J62" s="260"/>
      <c r="K62" s="263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</row>
    <row r="63" spans="1:64" s="53" customFormat="1" ht="262.5" hidden="1" customHeight="1">
      <c r="A63" s="264"/>
      <c r="B63" s="250"/>
      <c r="C63" s="22"/>
      <c r="D63" s="274"/>
      <c r="E63" s="262"/>
      <c r="F63" s="121" t="s">
        <v>36</v>
      </c>
      <c r="G63" s="121" t="s">
        <v>36</v>
      </c>
      <c r="H63" s="121" t="s">
        <v>36</v>
      </c>
      <c r="I63" s="34" t="s">
        <v>37</v>
      </c>
      <c r="J63" s="34" t="s">
        <v>37</v>
      </c>
      <c r="K63" s="34" t="s">
        <v>37</v>
      </c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</row>
    <row r="64" spans="1:64" s="53" customFormat="1" ht="25.2" hidden="1" customHeight="1">
      <c r="A64" s="69" t="s">
        <v>40</v>
      </c>
      <c r="B64" s="184" t="s">
        <v>57</v>
      </c>
      <c r="C64" s="184"/>
      <c r="D64" s="58"/>
      <c r="E64" s="186"/>
      <c r="F64" s="122"/>
      <c r="G64" s="122"/>
      <c r="H64" s="122"/>
      <c r="I64" s="123"/>
      <c r="J64" s="123"/>
      <c r="K64" s="123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</row>
    <row r="65" spans="1:64" s="53" customFormat="1" ht="25.2" hidden="1" customHeight="1">
      <c r="A65" s="39"/>
      <c r="B65" s="70" t="s">
        <v>42</v>
      </c>
      <c r="C65" s="47"/>
      <c r="D65" s="59"/>
      <c r="E65" s="30" t="e">
        <f>G65+K65+#REF!</f>
        <v>#REF!</v>
      </c>
      <c r="F65" s="121">
        <v>0</v>
      </c>
      <c r="G65" s="121">
        <v>0</v>
      </c>
      <c r="H65" s="121">
        <v>0</v>
      </c>
      <c r="I65" s="34">
        <v>0</v>
      </c>
      <c r="J65" s="34">
        <v>0</v>
      </c>
      <c r="K65" s="34">
        <v>0</v>
      </c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</row>
    <row r="66" spans="1:64" s="53" customFormat="1" ht="45.6" hidden="1" customHeight="1">
      <c r="A66" s="71" t="s">
        <v>43</v>
      </c>
      <c r="B66" s="22" t="s">
        <v>58</v>
      </c>
      <c r="C66" s="22"/>
      <c r="D66" s="59"/>
      <c r="E66" s="30"/>
      <c r="F66" s="121"/>
      <c r="G66" s="121"/>
      <c r="H66" s="121"/>
      <c r="I66" s="34"/>
      <c r="J66" s="34"/>
      <c r="K66" s="34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</row>
    <row r="67" spans="1:64" s="53" customFormat="1" ht="25.2" hidden="1" customHeight="1">
      <c r="A67" s="39"/>
      <c r="B67" s="70" t="s">
        <v>42</v>
      </c>
      <c r="C67" s="47"/>
      <c r="D67" s="59"/>
      <c r="E67" s="30" t="e">
        <f>G67+K67+#REF!</f>
        <v>#REF!</v>
      </c>
      <c r="F67" s="121">
        <v>0</v>
      </c>
      <c r="G67" s="121">
        <v>0</v>
      </c>
      <c r="H67" s="121">
        <v>0</v>
      </c>
      <c r="I67" s="34">
        <v>0</v>
      </c>
      <c r="J67" s="34">
        <v>0</v>
      </c>
      <c r="K67" s="34">
        <v>0</v>
      </c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</row>
    <row r="68" spans="1:64" s="53" customFormat="1" ht="45.6" hidden="1" customHeight="1">
      <c r="A68" s="71" t="s">
        <v>22</v>
      </c>
      <c r="B68" s="22" t="s">
        <v>59</v>
      </c>
      <c r="C68" s="22"/>
      <c r="D68" s="59"/>
      <c r="E68" s="30" t="e">
        <f t="shared" ref="E68:K68" si="11">E69</f>
        <v>#REF!</v>
      </c>
      <c r="F68" s="121">
        <f t="shared" si="11"/>
        <v>0</v>
      </c>
      <c r="G68" s="121">
        <f t="shared" si="11"/>
        <v>0</v>
      </c>
      <c r="H68" s="121">
        <f t="shared" si="11"/>
        <v>0</v>
      </c>
      <c r="I68" s="34">
        <f t="shared" si="11"/>
        <v>0</v>
      </c>
      <c r="J68" s="34">
        <f t="shared" si="11"/>
        <v>0</v>
      </c>
      <c r="K68" s="34">
        <f t="shared" si="11"/>
        <v>0</v>
      </c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</row>
    <row r="69" spans="1:64" s="53" customFormat="1" ht="25.2" hidden="1" customHeight="1">
      <c r="A69" s="71" t="s">
        <v>22</v>
      </c>
      <c r="B69" s="40"/>
      <c r="C69" s="22"/>
      <c r="D69" s="59"/>
      <c r="E69" s="30" t="e">
        <f t="shared" ref="E69:K69" si="12">SUM(E70:E70)</f>
        <v>#REF!</v>
      </c>
      <c r="F69" s="121">
        <f t="shared" si="12"/>
        <v>0</v>
      </c>
      <c r="G69" s="121">
        <f t="shared" si="12"/>
        <v>0</v>
      </c>
      <c r="H69" s="121">
        <f t="shared" si="12"/>
        <v>0</v>
      </c>
      <c r="I69" s="34">
        <f t="shared" si="12"/>
        <v>0</v>
      </c>
      <c r="J69" s="34">
        <f t="shared" si="12"/>
        <v>0</v>
      </c>
      <c r="K69" s="34">
        <f t="shared" si="12"/>
        <v>0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</row>
    <row r="70" spans="1:64" s="53" customFormat="1" ht="25.2" hidden="1" customHeight="1">
      <c r="A70" s="39"/>
      <c r="B70" s="70" t="s">
        <v>42</v>
      </c>
      <c r="C70" s="47"/>
      <c r="D70" s="59"/>
      <c r="E70" s="30" t="e">
        <f>G70+K70+#REF!</f>
        <v>#REF!</v>
      </c>
      <c r="F70" s="121">
        <v>0</v>
      </c>
      <c r="G70" s="121">
        <v>0</v>
      </c>
      <c r="H70" s="121">
        <v>0</v>
      </c>
      <c r="I70" s="34">
        <v>0</v>
      </c>
      <c r="J70" s="34">
        <v>0</v>
      </c>
      <c r="K70" s="34">
        <v>0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</row>
    <row r="71" spans="1:64" s="53" customFormat="1" ht="45.6">
      <c r="A71" s="71" t="s">
        <v>44</v>
      </c>
      <c r="B71" s="28" t="s">
        <v>135</v>
      </c>
      <c r="C71" s="22">
        <v>244</v>
      </c>
      <c r="D71" s="187">
        <v>310</v>
      </c>
      <c r="E71" s="30">
        <f>SUM(F71:K71)</f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64" s="53" customFormat="1" ht="52.2" customHeight="1">
      <c r="A72" s="71"/>
      <c r="B72" s="28" t="s">
        <v>120</v>
      </c>
      <c r="C72" s="22">
        <v>244</v>
      </c>
      <c r="D72" s="187">
        <v>310</v>
      </c>
      <c r="E72" s="30">
        <f t="shared" ref="E72:E75" si="13">SUM(F72:K72)</f>
        <v>3000</v>
      </c>
      <c r="F72" s="30">
        <v>3000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64" s="53" customFormat="1" ht="47.4" customHeight="1">
      <c r="A73" s="71"/>
      <c r="B73" s="28" t="s">
        <v>136</v>
      </c>
      <c r="C73" s="22">
        <v>244</v>
      </c>
      <c r="D73" s="187">
        <v>310</v>
      </c>
      <c r="E73" s="30">
        <f t="shared" si="13"/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64" s="53" customFormat="1" ht="45.6">
      <c r="A74" s="71"/>
      <c r="B74" s="28" t="s">
        <v>137</v>
      </c>
      <c r="C74" s="22">
        <v>244</v>
      </c>
      <c r="D74" s="187">
        <v>310</v>
      </c>
      <c r="E74" s="30">
        <f t="shared" si="13"/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</row>
    <row r="75" spans="1:64" s="53" customFormat="1" ht="36.6" customHeight="1">
      <c r="A75" s="71"/>
      <c r="B75" s="28" t="s">
        <v>138</v>
      </c>
      <c r="C75" s="22">
        <v>244</v>
      </c>
      <c r="D75" s="187">
        <v>310</v>
      </c>
      <c r="E75" s="30">
        <f t="shared" si="13"/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64" s="53" customFormat="1" ht="55.2" customHeight="1">
      <c r="A76" s="71"/>
      <c r="B76" s="28" t="s">
        <v>120</v>
      </c>
      <c r="C76" s="22">
        <v>244</v>
      </c>
      <c r="D76" s="187">
        <v>310</v>
      </c>
      <c r="E76" s="30">
        <f>SUM(F76:K76)</f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64" s="53" customFormat="1" ht="45.6">
      <c r="A77" s="71" t="s">
        <v>46</v>
      </c>
      <c r="B77" s="28" t="s">
        <v>60</v>
      </c>
      <c r="C77" s="22">
        <v>244</v>
      </c>
      <c r="D77" s="187">
        <v>310</v>
      </c>
      <c r="E77" s="30">
        <f>SUM(F77:K77)</f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64" s="53" customFormat="1" ht="25.2">
      <c r="A78" s="71"/>
      <c r="B78" s="28" t="s">
        <v>61</v>
      </c>
      <c r="C78" s="22">
        <v>244</v>
      </c>
      <c r="D78" s="187">
        <v>310</v>
      </c>
      <c r="E78" s="30">
        <f>SUM(F78:K78)</f>
        <v>83100</v>
      </c>
      <c r="F78" s="30">
        <v>0</v>
      </c>
      <c r="G78" s="30">
        <v>83100</v>
      </c>
      <c r="H78" s="30">
        <v>0</v>
      </c>
      <c r="I78" s="30">
        <v>0</v>
      </c>
      <c r="J78" s="30">
        <v>0</v>
      </c>
      <c r="K78" s="30">
        <v>0</v>
      </c>
      <c r="L78" s="137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64" s="65" customFormat="1" ht="24.6">
      <c r="A79" s="72"/>
      <c r="B79" s="256" t="s">
        <v>62</v>
      </c>
      <c r="C79" s="257"/>
      <c r="D79" s="258"/>
      <c r="E79" s="35">
        <f>SUM(E71:E78)</f>
        <v>86100</v>
      </c>
      <c r="F79" s="35">
        <f>SUM(F71:F78)</f>
        <v>3000</v>
      </c>
      <c r="G79" s="35">
        <f t="shared" ref="G79:K79" si="14">SUM(G71:G78)</f>
        <v>83100</v>
      </c>
      <c r="H79" s="35">
        <f t="shared" si="14"/>
        <v>0</v>
      </c>
      <c r="I79" s="35">
        <f t="shared" si="14"/>
        <v>0</v>
      </c>
      <c r="J79" s="35">
        <f t="shared" si="14"/>
        <v>0</v>
      </c>
      <c r="K79" s="35">
        <f t="shared" si="14"/>
        <v>0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64" s="8" customFormat="1" ht="34.200000000000003" customHeight="1">
      <c r="A80" s="73"/>
      <c r="B80" s="74" t="s">
        <v>63</v>
      </c>
      <c r="C80" s="75">
        <v>244</v>
      </c>
      <c r="D80" s="76">
        <v>342</v>
      </c>
      <c r="E80" s="124">
        <f>SUM(F80:K80)</f>
        <v>92003.33</v>
      </c>
      <c r="F80" s="186">
        <v>0</v>
      </c>
      <c r="G80" s="186">
        <v>0</v>
      </c>
      <c r="H80" s="186">
        <v>0</v>
      </c>
      <c r="I80" s="123">
        <v>0</v>
      </c>
      <c r="J80" s="186">
        <f>90000+2003.33</f>
        <v>92003.33</v>
      </c>
      <c r="K80" s="186">
        <v>0</v>
      </c>
      <c r="L80" s="8">
        <v>2003.33</v>
      </c>
      <c r="M80" s="8" t="s">
        <v>152</v>
      </c>
    </row>
    <row r="81" spans="1:64" s="8" customFormat="1" ht="37.200000000000003" customHeight="1">
      <c r="A81" s="73"/>
      <c r="B81" s="77" t="s">
        <v>132</v>
      </c>
      <c r="C81" s="78">
        <v>323</v>
      </c>
      <c r="D81" s="49">
        <v>342</v>
      </c>
      <c r="E81" s="125">
        <f>SUM(F81:K81)</f>
        <v>30000</v>
      </c>
      <c r="F81" s="125">
        <v>0</v>
      </c>
      <c r="G81" s="125">
        <v>30000</v>
      </c>
      <c r="H81" s="125">
        <v>0</v>
      </c>
      <c r="I81" s="125">
        <v>0</v>
      </c>
      <c r="J81" s="125">
        <v>0</v>
      </c>
      <c r="K81" s="125">
        <v>0</v>
      </c>
      <c r="L81" s="138"/>
    </row>
    <row r="82" spans="1:64" s="8" customFormat="1" ht="37.200000000000003" customHeight="1">
      <c r="A82" s="73"/>
      <c r="B82" s="77" t="s">
        <v>118</v>
      </c>
      <c r="C82" s="78">
        <v>323</v>
      </c>
      <c r="D82" s="49">
        <v>342</v>
      </c>
      <c r="E82" s="125">
        <f>SUM(F82:K82)</f>
        <v>90795.14</v>
      </c>
      <c r="F82" s="125">
        <v>0</v>
      </c>
      <c r="G82" s="125">
        <f>54182+36613.14</f>
        <v>90795.14</v>
      </c>
      <c r="H82" s="125">
        <v>0</v>
      </c>
      <c r="I82" s="125">
        <v>0</v>
      </c>
      <c r="J82" s="125">
        <v>0</v>
      </c>
      <c r="K82" s="125">
        <v>0</v>
      </c>
      <c r="L82" s="138">
        <v>36613.14</v>
      </c>
      <c r="M82" s="8" t="s">
        <v>154</v>
      </c>
    </row>
    <row r="83" spans="1:64" s="65" customFormat="1" ht="24.6">
      <c r="A83" s="79"/>
      <c r="B83" s="256" t="s">
        <v>64</v>
      </c>
      <c r="C83" s="257"/>
      <c r="D83" s="258"/>
      <c r="E83" s="126">
        <f t="shared" ref="E83:K83" si="15">SUM(E80:E82)</f>
        <v>212798.47</v>
      </c>
      <c r="F83" s="126">
        <f t="shared" si="15"/>
        <v>0</v>
      </c>
      <c r="G83" s="126">
        <f t="shared" si="15"/>
        <v>120795.14</v>
      </c>
      <c r="H83" s="126">
        <f t="shared" si="15"/>
        <v>0</v>
      </c>
      <c r="I83" s="126">
        <f t="shared" si="15"/>
        <v>0</v>
      </c>
      <c r="J83" s="126">
        <f t="shared" si="15"/>
        <v>92003.33</v>
      </c>
      <c r="K83" s="126">
        <f t="shared" si="15"/>
        <v>0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</row>
    <row r="84" spans="1:64" s="65" customFormat="1" ht="25.2">
      <c r="A84" s="79"/>
      <c r="B84" s="175" t="s">
        <v>65</v>
      </c>
      <c r="C84" s="75">
        <v>244</v>
      </c>
      <c r="D84" s="76">
        <v>344</v>
      </c>
      <c r="E84" s="124">
        <f>SUM(F84:K84)</f>
        <v>10000</v>
      </c>
      <c r="F84" s="124">
        <v>10000</v>
      </c>
      <c r="G84" s="124">
        <v>0</v>
      </c>
      <c r="H84" s="124">
        <v>0</v>
      </c>
      <c r="I84" s="127">
        <v>0</v>
      </c>
      <c r="J84" s="127">
        <v>0</v>
      </c>
      <c r="K84" s="127">
        <v>0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</row>
    <row r="85" spans="1:64" s="65" customFormat="1" ht="50.4">
      <c r="A85" s="79"/>
      <c r="B85" s="175" t="s">
        <v>139</v>
      </c>
      <c r="C85" s="75">
        <v>244</v>
      </c>
      <c r="D85" s="76">
        <v>344</v>
      </c>
      <c r="E85" s="124">
        <f t="shared" ref="E85:E86" si="16">SUM(F85:K85)</f>
        <v>0</v>
      </c>
      <c r="F85" s="124">
        <v>0</v>
      </c>
      <c r="G85" s="124">
        <v>0</v>
      </c>
      <c r="H85" s="124">
        <v>0</v>
      </c>
      <c r="I85" s="127">
        <v>0</v>
      </c>
      <c r="J85" s="127">
        <v>0</v>
      </c>
      <c r="K85" s="127">
        <v>0</v>
      </c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</row>
    <row r="86" spans="1:64" s="65" customFormat="1" ht="25.2">
      <c r="A86" s="79"/>
      <c r="B86" s="175" t="s">
        <v>140</v>
      </c>
      <c r="C86" s="75">
        <v>244</v>
      </c>
      <c r="D86" s="76">
        <v>344</v>
      </c>
      <c r="E86" s="124">
        <f t="shared" si="16"/>
        <v>1782.82</v>
      </c>
      <c r="F86" s="124">
        <v>1782.82</v>
      </c>
      <c r="G86" s="124">
        <v>0</v>
      </c>
      <c r="H86" s="124">
        <v>0</v>
      </c>
      <c r="I86" s="127">
        <v>0</v>
      </c>
      <c r="J86" s="127">
        <v>0</v>
      </c>
      <c r="K86" s="127">
        <v>0</v>
      </c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</row>
    <row r="87" spans="1:64" s="65" customFormat="1" ht="25.2">
      <c r="A87" s="79"/>
      <c r="B87" s="74" t="s">
        <v>66</v>
      </c>
      <c r="C87" s="75">
        <v>244</v>
      </c>
      <c r="D87" s="76">
        <v>344</v>
      </c>
      <c r="E87" s="124">
        <f>SUM(F87:K87)</f>
        <v>4000</v>
      </c>
      <c r="F87" s="124">
        <v>4000</v>
      </c>
      <c r="G87" s="124">
        <v>0</v>
      </c>
      <c r="H87" s="124">
        <v>0</v>
      </c>
      <c r="I87" s="127">
        <v>0</v>
      </c>
      <c r="J87" s="127">
        <v>0</v>
      </c>
      <c r="K87" s="127">
        <v>0</v>
      </c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</row>
    <row r="88" spans="1:64" s="65" customFormat="1" ht="24.6">
      <c r="A88" s="79"/>
      <c r="B88" s="256" t="s">
        <v>67</v>
      </c>
      <c r="C88" s="257"/>
      <c r="D88" s="258"/>
      <c r="E88" s="126">
        <f>SUM(E84:E87)</f>
        <v>15782.82</v>
      </c>
      <c r="F88" s="126">
        <f>SUM(F84:F87)</f>
        <v>15782.82</v>
      </c>
      <c r="G88" s="126">
        <f t="shared" ref="G88:K88" si="17">SUM(G87)</f>
        <v>0</v>
      </c>
      <c r="H88" s="126">
        <f t="shared" si="17"/>
        <v>0</v>
      </c>
      <c r="I88" s="126">
        <f t="shared" si="17"/>
        <v>0</v>
      </c>
      <c r="J88" s="126">
        <f t="shared" si="17"/>
        <v>0</v>
      </c>
      <c r="K88" s="126">
        <f t="shared" si="17"/>
        <v>0</v>
      </c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</row>
    <row r="89" spans="1:64" s="8" customFormat="1" ht="25.2">
      <c r="A89" s="73"/>
      <c r="B89" s="74" t="s">
        <v>68</v>
      </c>
      <c r="C89" s="75">
        <v>244</v>
      </c>
      <c r="D89" s="76">
        <v>345</v>
      </c>
      <c r="E89" s="124">
        <f>SUM(F89:K89)</f>
        <v>0</v>
      </c>
      <c r="F89" s="124">
        <v>0</v>
      </c>
      <c r="G89" s="124">
        <v>0</v>
      </c>
      <c r="H89" s="124">
        <v>0</v>
      </c>
      <c r="I89" s="186">
        <v>0</v>
      </c>
      <c r="J89" s="186">
        <v>0</v>
      </c>
      <c r="K89" s="186">
        <v>0</v>
      </c>
    </row>
    <row r="90" spans="1:64" s="65" customFormat="1" ht="24.6">
      <c r="A90" s="79"/>
      <c r="B90" s="256" t="s">
        <v>69</v>
      </c>
      <c r="C90" s="257"/>
      <c r="D90" s="258"/>
      <c r="E90" s="126">
        <f>E89</f>
        <v>0</v>
      </c>
      <c r="F90" s="126">
        <f t="shared" ref="F90:K90" si="18">F89</f>
        <v>0</v>
      </c>
      <c r="G90" s="126">
        <f t="shared" si="18"/>
        <v>0</v>
      </c>
      <c r="H90" s="126">
        <f t="shared" si="18"/>
        <v>0</v>
      </c>
      <c r="I90" s="126">
        <f t="shared" si="18"/>
        <v>0</v>
      </c>
      <c r="J90" s="126">
        <f t="shared" si="18"/>
        <v>0</v>
      </c>
      <c r="K90" s="126">
        <f t="shared" si="18"/>
        <v>0</v>
      </c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</row>
    <row r="91" spans="1:64" s="53" customFormat="1" ht="45.6">
      <c r="A91" s="80" t="s">
        <v>40</v>
      </c>
      <c r="B91" s="81" t="s">
        <v>141</v>
      </c>
      <c r="C91" s="82">
        <v>244</v>
      </c>
      <c r="D91" s="187">
        <v>346</v>
      </c>
      <c r="E91" s="186">
        <f>SUM(F91:K91)</f>
        <v>10000</v>
      </c>
      <c r="F91" s="186">
        <v>10000</v>
      </c>
      <c r="G91" s="186">
        <v>0</v>
      </c>
      <c r="H91" s="186">
        <v>0</v>
      </c>
      <c r="I91" s="186">
        <v>0</v>
      </c>
      <c r="J91" s="186">
        <v>0</v>
      </c>
      <c r="K91" s="186">
        <v>0</v>
      </c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</row>
    <row r="92" spans="1:64" s="53" customFormat="1" ht="45.6">
      <c r="A92" s="80"/>
      <c r="B92" s="83" t="s">
        <v>142</v>
      </c>
      <c r="C92" s="84">
        <v>244</v>
      </c>
      <c r="D92" s="187">
        <v>346</v>
      </c>
      <c r="E92" s="186">
        <f>SUM(F92:K92)</f>
        <v>10000</v>
      </c>
      <c r="F92" s="186">
        <v>10000</v>
      </c>
      <c r="G92" s="186">
        <v>0</v>
      </c>
      <c r="H92" s="186">
        <v>0</v>
      </c>
      <c r="I92" s="186">
        <v>0</v>
      </c>
      <c r="J92" s="186">
        <v>0</v>
      </c>
      <c r="K92" s="186">
        <v>0</v>
      </c>
      <c r="L92" s="137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</row>
    <row r="93" spans="1:64" s="53" customFormat="1" ht="25.2">
      <c r="A93" s="80"/>
      <c r="B93" s="83" t="s">
        <v>143</v>
      </c>
      <c r="C93" s="84">
        <v>244</v>
      </c>
      <c r="D93" s="187">
        <v>346</v>
      </c>
      <c r="E93" s="186">
        <f t="shared" ref="E93:E96" si="19">SUM(F93:K93)</f>
        <v>5000</v>
      </c>
      <c r="F93" s="186">
        <v>5000</v>
      </c>
      <c r="G93" s="186">
        <v>0</v>
      </c>
      <c r="H93" s="186">
        <v>0</v>
      </c>
      <c r="I93" s="186">
        <v>0</v>
      </c>
      <c r="J93" s="186">
        <v>0</v>
      </c>
      <c r="K93" s="186">
        <v>0</v>
      </c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</row>
    <row r="94" spans="1:64" s="53" customFormat="1" ht="25.2">
      <c r="A94" s="80"/>
      <c r="B94" s="83" t="s">
        <v>70</v>
      </c>
      <c r="C94" s="84">
        <v>244</v>
      </c>
      <c r="D94" s="187">
        <v>346</v>
      </c>
      <c r="E94" s="186">
        <f t="shared" si="19"/>
        <v>0</v>
      </c>
      <c r="F94" s="186">
        <v>0</v>
      </c>
      <c r="G94" s="186">
        <v>0</v>
      </c>
      <c r="H94" s="186">
        <v>0</v>
      </c>
      <c r="I94" s="186">
        <v>0</v>
      </c>
      <c r="J94" s="186">
        <v>0</v>
      </c>
      <c r="K94" s="186">
        <v>0</v>
      </c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</row>
    <row r="95" spans="1:64" s="53" customFormat="1" ht="68.400000000000006">
      <c r="A95" s="80"/>
      <c r="B95" s="83" t="s">
        <v>144</v>
      </c>
      <c r="C95" s="84">
        <v>244</v>
      </c>
      <c r="D95" s="187">
        <v>346</v>
      </c>
      <c r="E95" s="186">
        <f>SUM(F95:K95)</f>
        <v>0</v>
      </c>
      <c r="F95" s="186">
        <v>0</v>
      </c>
      <c r="G95" s="186">
        <v>0</v>
      </c>
      <c r="H95" s="186">
        <v>0</v>
      </c>
      <c r="I95" s="186">
        <v>0</v>
      </c>
      <c r="J95" s="186">
        <v>0</v>
      </c>
      <c r="K95" s="186">
        <v>0</v>
      </c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</row>
    <row r="96" spans="1:64" s="53" customFormat="1" ht="68.400000000000006">
      <c r="A96" s="80"/>
      <c r="B96" s="83" t="s">
        <v>71</v>
      </c>
      <c r="C96" s="84">
        <v>244</v>
      </c>
      <c r="D96" s="187">
        <v>346</v>
      </c>
      <c r="E96" s="186">
        <f t="shared" si="19"/>
        <v>0</v>
      </c>
      <c r="F96" s="186">
        <v>0</v>
      </c>
      <c r="G96" s="186">
        <v>0</v>
      </c>
      <c r="H96" s="186">
        <v>0</v>
      </c>
      <c r="I96" s="186">
        <v>0</v>
      </c>
      <c r="J96" s="186">
        <v>0</v>
      </c>
      <c r="K96" s="186">
        <v>0</v>
      </c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</row>
    <row r="97" spans="1:64" s="53" customFormat="1" ht="68.400000000000006">
      <c r="A97" s="80"/>
      <c r="B97" s="83" t="s">
        <v>117</v>
      </c>
      <c r="C97" s="84">
        <v>244</v>
      </c>
      <c r="D97" s="187">
        <v>346</v>
      </c>
      <c r="E97" s="186">
        <f>SUM(F97:K97)</f>
        <v>10003.59</v>
      </c>
      <c r="F97" s="186">
        <v>0</v>
      </c>
      <c r="G97" s="186">
        <v>10000</v>
      </c>
      <c r="H97" s="186">
        <v>0</v>
      </c>
      <c r="I97" s="186">
        <v>3.59</v>
      </c>
      <c r="J97" s="186">
        <v>0</v>
      </c>
      <c r="K97" s="186">
        <v>0</v>
      </c>
      <c r="L97" s="8">
        <v>3.59</v>
      </c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</row>
    <row r="98" spans="1:64" s="65" customFormat="1" ht="25.2">
      <c r="A98" s="85"/>
      <c r="B98" s="256" t="s">
        <v>72</v>
      </c>
      <c r="C98" s="257"/>
      <c r="D98" s="258"/>
      <c r="E98" s="35">
        <f>SUM(E91:E97)</f>
        <v>35003.589999999997</v>
      </c>
      <c r="F98" s="35">
        <f>SUM(F91:F97)</f>
        <v>25000</v>
      </c>
      <c r="G98" s="35">
        <f>SUM(G91:G97)</f>
        <v>10000</v>
      </c>
      <c r="H98" s="35">
        <f t="shared" ref="H98:K98" si="20">SUM(H91:H97)</f>
        <v>0</v>
      </c>
      <c r="I98" s="35">
        <f t="shared" si="20"/>
        <v>3.59</v>
      </c>
      <c r="J98" s="35">
        <f t="shared" si="20"/>
        <v>0</v>
      </c>
      <c r="K98" s="35">
        <f t="shared" si="20"/>
        <v>0</v>
      </c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</row>
    <row r="99" spans="1:64" s="53" customFormat="1" ht="25.2">
      <c r="A99" s="80"/>
      <c r="B99" s="83" t="s">
        <v>73</v>
      </c>
      <c r="C99" s="84">
        <v>244</v>
      </c>
      <c r="D99" s="187">
        <v>349</v>
      </c>
      <c r="E99" s="186">
        <f>SUM(F99:K99)</f>
        <v>2000</v>
      </c>
      <c r="F99" s="186">
        <v>0</v>
      </c>
      <c r="G99" s="186">
        <v>2000</v>
      </c>
      <c r="H99" s="186">
        <v>0</v>
      </c>
      <c r="I99" s="186">
        <v>0</v>
      </c>
      <c r="J99" s="186">
        <v>0</v>
      </c>
      <c r="K99" s="186">
        <v>0</v>
      </c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</row>
    <row r="100" spans="1:64" s="65" customFormat="1" ht="25.2">
      <c r="A100" s="85"/>
      <c r="B100" s="256" t="s">
        <v>74</v>
      </c>
      <c r="C100" s="257"/>
      <c r="D100" s="258"/>
      <c r="E100" s="35">
        <f>SUM(E99)</f>
        <v>2000</v>
      </c>
      <c r="F100" s="35">
        <f>SUM(F99)</f>
        <v>0</v>
      </c>
      <c r="G100" s="35">
        <f>SUM(G99)</f>
        <v>2000</v>
      </c>
      <c r="H100" s="35">
        <f t="shared" ref="H100:K100" si="21">SUM(H99)</f>
        <v>0</v>
      </c>
      <c r="I100" s="35">
        <f t="shared" si="21"/>
        <v>0</v>
      </c>
      <c r="J100" s="35">
        <f t="shared" si="21"/>
        <v>0</v>
      </c>
      <c r="K100" s="35">
        <f t="shared" si="21"/>
        <v>0</v>
      </c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</row>
    <row r="101" spans="1:64" s="65" customFormat="1" ht="25.2">
      <c r="A101" s="135"/>
      <c r="B101" s="279" t="s">
        <v>109</v>
      </c>
      <c r="C101" s="279"/>
      <c r="D101" s="279"/>
      <c r="E101" s="279"/>
      <c r="F101" s="279"/>
      <c r="G101" s="279"/>
      <c r="H101" s="279"/>
      <c r="I101" s="279"/>
      <c r="J101" s="279"/>
      <c r="K101" s="279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</row>
    <row r="102" spans="1:64" s="145" customFormat="1" ht="25.2">
      <c r="A102" s="139"/>
      <c r="B102" s="140" t="s">
        <v>150</v>
      </c>
      <c r="C102" s="141">
        <v>244</v>
      </c>
      <c r="D102" s="142">
        <v>346</v>
      </c>
      <c r="E102" s="143">
        <f>SUM(F102:K102)</f>
        <v>180</v>
      </c>
      <c r="F102" s="143">
        <v>180</v>
      </c>
      <c r="G102" s="143">
        <v>0</v>
      </c>
      <c r="H102" s="143">
        <v>0</v>
      </c>
      <c r="I102" s="143">
        <v>0</v>
      </c>
      <c r="J102" s="143">
        <v>0</v>
      </c>
      <c r="K102" s="143">
        <v>0</v>
      </c>
      <c r="L102" s="144"/>
    </row>
    <row r="103" spans="1:64" s="145" customFormat="1" ht="91.2">
      <c r="A103" s="139"/>
      <c r="B103" s="140" t="s">
        <v>149</v>
      </c>
      <c r="C103" s="141">
        <v>244</v>
      </c>
      <c r="D103" s="142">
        <v>225</v>
      </c>
      <c r="E103" s="143">
        <f>SUM(F103:K103)</f>
        <v>153061.22</v>
      </c>
      <c r="F103" s="143">
        <v>3061.22</v>
      </c>
      <c r="G103" s="143">
        <v>150000</v>
      </c>
      <c r="H103" s="143">
        <v>0</v>
      </c>
      <c r="I103" s="143">
        <v>0</v>
      </c>
      <c r="J103" s="143">
        <v>0</v>
      </c>
      <c r="K103" s="143">
        <v>0</v>
      </c>
      <c r="L103" s="178" t="s">
        <v>147</v>
      </c>
      <c r="M103" s="179">
        <v>226</v>
      </c>
      <c r="N103" s="180">
        <v>60100</v>
      </c>
      <c r="O103" s="180" t="s">
        <v>148</v>
      </c>
      <c r="P103" s="181">
        <v>149999.99559999999</v>
      </c>
    </row>
    <row r="104" spans="1:64" s="145" customFormat="1" ht="68.400000000000006">
      <c r="A104" s="139"/>
      <c r="B104" s="140" t="s">
        <v>145</v>
      </c>
      <c r="C104" s="146">
        <v>244</v>
      </c>
      <c r="D104" s="142">
        <v>342</v>
      </c>
      <c r="E104" s="143">
        <f>SUM(F104:K104)</f>
        <v>131383.67999999999</v>
      </c>
      <c r="F104" s="143">
        <f>2635.63</f>
        <v>2635.63</v>
      </c>
      <c r="G104" s="143">
        <f>32187.01</f>
        <v>32187.01</v>
      </c>
      <c r="H104" s="143">
        <f>96561.04</f>
        <v>96561.04</v>
      </c>
      <c r="I104" s="143">
        <v>0</v>
      </c>
      <c r="J104" s="143">
        <v>0</v>
      </c>
      <c r="K104" s="143">
        <v>0</v>
      </c>
      <c r="L104" s="178" t="s">
        <v>147</v>
      </c>
      <c r="M104" s="179">
        <v>226</v>
      </c>
      <c r="N104" s="180">
        <v>60200</v>
      </c>
      <c r="O104" s="180" t="s">
        <v>148</v>
      </c>
      <c r="P104" s="181">
        <v>3061.2244000000001</v>
      </c>
    </row>
    <row r="105" spans="1:64" s="145" customFormat="1" ht="68.400000000000006">
      <c r="A105" s="139"/>
      <c r="B105" s="140" t="s">
        <v>162</v>
      </c>
      <c r="C105" s="146">
        <v>244</v>
      </c>
      <c r="D105" s="142">
        <v>342</v>
      </c>
      <c r="E105" s="143">
        <f>SUM(F105:K105)</f>
        <v>3667</v>
      </c>
      <c r="F105" s="143">
        <v>183.24</v>
      </c>
      <c r="G105" s="143">
        <v>716.64</v>
      </c>
      <c r="H105" s="143">
        <f>2767.12</f>
        <v>2767.12</v>
      </c>
      <c r="I105" s="143">
        <v>0</v>
      </c>
      <c r="J105" s="143">
        <v>0</v>
      </c>
      <c r="K105" s="143">
        <v>0</v>
      </c>
      <c r="L105" s="203" t="s">
        <v>161</v>
      </c>
      <c r="M105" s="204"/>
      <c r="N105" s="205"/>
      <c r="O105" s="205"/>
      <c r="P105" s="206"/>
    </row>
    <row r="106" spans="1:64" s="145" customFormat="1" ht="45.6">
      <c r="A106" s="139"/>
      <c r="B106" s="140" t="s">
        <v>112</v>
      </c>
      <c r="C106" s="146">
        <v>244</v>
      </c>
      <c r="D106" s="142">
        <v>346</v>
      </c>
      <c r="E106" s="143">
        <f>SUM(F106:K106)</f>
        <v>200</v>
      </c>
      <c r="F106" s="143">
        <v>200</v>
      </c>
      <c r="G106" s="143">
        <v>0</v>
      </c>
      <c r="H106" s="143">
        <v>0</v>
      </c>
      <c r="I106" s="143">
        <v>0</v>
      </c>
      <c r="J106" s="143">
        <v>0</v>
      </c>
      <c r="K106" s="143">
        <v>0</v>
      </c>
      <c r="M106" s="145">
        <v>60244</v>
      </c>
      <c r="N106" s="145" t="s">
        <v>146</v>
      </c>
      <c r="O106" s="176">
        <v>2635.6244030850494</v>
      </c>
    </row>
    <row r="107" spans="1:64" s="65" customFormat="1" ht="25.2">
      <c r="A107" s="86"/>
      <c r="B107" s="280" t="s">
        <v>75</v>
      </c>
      <c r="C107" s="281"/>
      <c r="D107" s="282"/>
      <c r="E107" s="128">
        <f t="shared" ref="E107:K107" si="22">SUM(E102:E106)</f>
        <v>288491.90000000002</v>
      </c>
      <c r="F107" s="128">
        <f>SUM(F102:F106)</f>
        <v>6260.09</v>
      </c>
      <c r="G107" s="128">
        <f t="shared" si="22"/>
        <v>182903.65000000002</v>
      </c>
      <c r="H107" s="128">
        <f t="shared" si="22"/>
        <v>99328.159999999989</v>
      </c>
      <c r="I107" s="128">
        <f t="shared" si="22"/>
        <v>0</v>
      </c>
      <c r="J107" s="128">
        <f t="shared" si="22"/>
        <v>0</v>
      </c>
      <c r="K107" s="128">
        <f t="shared" si="22"/>
        <v>0</v>
      </c>
      <c r="L107" s="8"/>
      <c r="M107" s="8">
        <v>60344</v>
      </c>
      <c r="N107" s="8" t="s">
        <v>146</v>
      </c>
      <c r="O107" s="177">
        <v>96561.041686238488</v>
      </c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</row>
    <row r="108" spans="1:64" s="53" customFormat="1" ht="18" customHeight="1" thickBot="1">
      <c r="A108" s="7"/>
      <c r="B108" s="87"/>
      <c r="C108" s="87"/>
      <c r="D108" s="190"/>
      <c r="E108" s="129"/>
      <c r="F108" s="129"/>
      <c r="G108" s="129"/>
      <c r="H108" s="129"/>
      <c r="I108" s="129"/>
      <c r="J108" s="129"/>
      <c r="K108" s="129"/>
      <c r="L108" s="8"/>
      <c r="M108" s="8"/>
      <c r="N108" s="8"/>
      <c r="O108" s="177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</row>
    <row r="109" spans="1:64" s="92" customFormat="1" ht="25.8" thickBot="1">
      <c r="A109" s="88"/>
      <c r="B109" s="89" t="s">
        <v>76</v>
      </c>
      <c r="C109" s="90"/>
      <c r="D109" s="91">
        <v>240</v>
      </c>
      <c r="E109" s="130">
        <f>SUM(F109:K109)</f>
        <v>2952755.54</v>
      </c>
      <c r="F109" s="130">
        <f>F14+F19+F36+F79+F83+F88+F90+F98+F107+F57</f>
        <v>2177985.46</v>
      </c>
      <c r="G109" s="130">
        <f>G14+G19+G36+G59+G79+G83+G88+G90+G98+G107+G100+G57</f>
        <v>583435</v>
      </c>
      <c r="H109" s="130">
        <f>H14+H19+H36+H59+H79+H83+H88+H90+H98+H107+H100</f>
        <v>99328.159999999989</v>
      </c>
      <c r="I109" s="130">
        <f>I14+I19+I36+I59+I79+I83+I88+I90+I98+I107+I100</f>
        <v>3.59</v>
      </c>
      <c r="J109" s="130">
        <f>J14+J19+J36+J59+J79+J83+J88+J90+J98+J107+J100</f>
        <v>92003.33</v>
      </c>
      <c r="K109" s="130">
        <f>K14+K19+K36+K59+K79+K83+K88+K90+K98+K107+K100</f>
        <v>0</v>
      </c>
      <c r="L109" s="8"/>
      <c r="M109" s="8"/>
      <c r="N109" s="8"/>
      <c r="O109" s="177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</row>
    <row r="110" spans="1:64" s="53" customFormat="1" ht="3" customHeight="1">
      <c r="A110" s="7"/>
      <c r="B110" s="87"/>
      <c r="C110" s="87"/>
      <c r="D110" s="190"/>
      <c r="E110" s="129"/>
      <c r="F110" s="129"/>
      <c r="G110" s="129"/>
      <c r="H110" s="129"/>
      <c r="I110" s="129"/>
      <c r="J110" s="129"/>
      <c r="K110" s="129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</row>
    <row r="111" spans="1:64" s="53" customFormat="1" ht="25.2">
      <c r="A111" s="7"/>
      <c r="B111" s="93" t="s">
        <v>77</v>
      </c>
      <c r="C111" s="183">
        <v>851</v>
      </c>
      <c r="D111" s="188">
        <v>291</v>
      </c>
      <c r="E111" s="131">
        <f>SUM(F111:K111)</f>
        <v>1029950.3</v>
      </c>
      <c r="F111" s="131">
        <f>824446.3+205504</f>
        <v>1029950.3</v>
      </c>
      <c r="G111" s="131">
        <v>0</v>
      </c>
      <c r="H111" s="131">
        <v>0</v>
      </c>
      <c r="I111" s="30">
        <v>0</v>
      </c>
      <c r="J111" s="30">
        <v>0</v>
      </c>
      <c r="K111" s="30">
        <v>0</v>
      </c>
      <c r="L111" s="137">
        <v>205504</v>
      </c>
      <c r="M111" s="8" t="s">
        <v>156</v>
      </c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</row>
    <row r="112" spans="1:64" s="53" customFormat="1" ht="25.2">
      <c r="A112" s="7"/>
      <c r="B112" s="28" t="s">
        <v>78</v>
      </c>
      <c r="C112" s="22">
        <v>852</v>
      </c>
      <c r="D112" s="187">
        <v>291</v>
      </c>
      <c r="E112" s="131">
        <f>SUM(F112:K112)</f>
        <v>0</v>
      </c>
      <c r="F112" s="30">
        <v>0</v>
      </c>
      <c r="G112" s="30">
        <v>0</v>
      </c>
      <c r="H112" s="30">
        <v>0</v>
      </c>
      <c r="I112" s="30">
        <v>0</v>
      </c>
      <c r="J112" s="30">
        <v>0</v>
      </c>
      <c r="K112" s="30">
        <v>0</v>
      </c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</row>
    <row r="113" spans="1:64" s="65" customFormat="1" ht="25.8" thickBot="1">
      <c r="A113" s="86"/>
      <c r="B113" s="283" t="s">
        <v>79</v>
      </c>
      <c r="C113" s="243"/>
      <c r="D113" s="244"/>
      <c r="E113" s="132">
        <f t="shared" ref="E113:K113" si="23">SUM(E111:E112)</f>
        <v>1029950.3</v>
      </c>
      <c r="F113" s="132">
        <f t="shared" si="23"/>
        <v>1029950.3</v>
      </c>
      <c r="G113" s="132">
        <f t="shared" si="23"/>
        <v>0</v>
      </c>
      <c r="H113" s="132">
        <f t="shared" si="23"/>
        <v>0</v>
      </c>
      <c r="I113" s="132">
        <f t="shared" si="23"/>
        <v>0</v>
      </c>
      <c r="J113" s="132">
        <f t="shared" si="23"/>
        <v>0</v>
      </c>
      <c r="K113" s="132">
        <f t="shared" si="23"/>
        <v>0</v>
      </c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</row>
    <row r="114" spans="1:64" s="53" customFormat="1" ht="17.25" customHeight="1">
      <c r="A114" s="7"/>
      <c r="B114" s="87"/>
      <c r="C114" s="87"/>
      <c r="D114" s="190"/>
      <c r="E114" s="129"/>
      <c r="F114" s="129"/>
      <c r="G114" s="129"/>
      <c r="H114" s="129"/>
      <c r="I114" s="129"/>
      <c r="J114" s="129"/>
      <c r="K114" s="129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</row>
    <row r="115" spans="1:64" s="53" customFormat="1" ht="25.2">
      <c r="A115" s="7"/>
      <c r="B115" s="94" t="s">
        <v>80</v>
      </c>
      <c r="C115" s="95"/>
      <c r="D115" s="187"/>
      <c r="E115" s="30"/>
      <c r="F115" s="30"/>
      <c r="G115" s="30"/>
      <c r="H115" s="30"/>
      <c r="I115" s="30"/>
      <c r="J115" s="30"/>
      <c r="K115" s="30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</row>
    <row r="116" spans="1:64" s="53" customFormat="1" ht="34.200000000000003" customHeight="1">
      <c r="A116" s="7"/>
      <c r="B116" s="96" t="s">
        <v>81</v>
      </c>
      <c r="C116" s="22">
        <v>111</v>
      </c>
      <c r="D116" s="187">
        <v>211</v>
      </c>
      <c r="E116" s="131">
        <f>SUM(F116:K116)</f>
        <v>0</v>
      </c>
      <c r="F116" s="30">
        <v>0</v>
      </c>
      <c r="G116" s="30">
        <v>0</v>
      </c>
      <c r="H116" s="30">
        <v>0</v>
      </c>
      <c r="I116" s="131">
        <v>0</v>
      </c>
      <c r="J116" s="131">
        <v>0</v>
      </c>
      <c r="K116" s="131">
        <v>0</v>
      </c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</row>
    <row r="117" spans="1:64" s="53" customFormat="1" ht="43.95" customHeight="1">
      <c r="A117" s="7"/>
      <c r="B117" s="96" t="s">
        <v>82</v>
      </c>
      <c r="C117" s="22">
        <v>119</v>
      </c>
      <c r="D117" s="187">
        <v>213</v>
      </c>
      <c r="E117" s="131">
        <f>SUM(F117:K117)</f>
        <v>0</v>
      </c>
      <c r="F117" s="30">
        <v>0</v>
      </c>
      <c r="G117" s="30">
        <v>0</v>
      </c>
      <c r="H117" s="30">
        <v>0</v>
      </c>
      <c r="I117" s="131">
        <v>0</v>
      </c>
      <c r="J117" s="131">
        <v>0</v>
      </c>
      <c r="K117" s="131">
        <v>0</v>
      </c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</row>
    <row r="118" spans="1:64" s="53" customFormat="1" ht="45.6">
      <c r="A118" s="7"/>
      <c r="B118" s="96" t="s">
        <v>83</v>
      </c>
      <c r="C118" s="22">
        <v>111</v>
      </c>
      <c r="D118" s="187">
        <v>211</v>
      </c>
      <c r="E118" s="131">
        <f>SUM(F118:K118)</f>
        <v>1331737.02</v>
      </c>
      <c r="F118" s="30">
        <v>0</v>
      </c>
      <c r="G118" s="30">
        <v>1331737.02</v>
      </c>
      <c r="H118" s="30">
        <v>0</v>
      </c>
      <c r="I118" s="131">
        <v>0</v>
      </c>
      <c r="J118" s="131">
        <v>0</v>
      </c>
      <c r="K118" s="131">
        <v>0</v>
      </c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</row>
    <row r="119" spans="1:64" s="53" customFormat="1" ht="68.400000000000006">
      <c r="A119" s="7"/>
      <c r="B119" s="96" t="s">
        <v>84</v>
      </c>
      <c r="C119" s="22">
        <v>119</v>
      </c>
      <c r="D119" s="187">
        <v>213</v>
      </c>
      <c r="E119" s="131">
        <f>SUM(F119:K119)</f>
        <v>408224.58</v>
      </c>
      <c r="F119" s="30">
        <v>0</v>
      </c>
      <c r="G119" s="30">
        <v>408224.58</v>
      </c>
      <c r="H119" s="30">
        <v>0</v>
      </c>
      <c r="I119" s="131">
        <v>0</v>
      </c>
      <c r="J119" s="131">
        <v>0</v>
      </c>
      <c r="K119" s="131">
        <v>0</v>
      </c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</row>
    <row r="120" spans="1:64" s="53" customFormat="1" ht="45.6">
      <c r="A120" s="7"/>
      <c r="B120" s="96" t="s">
        <v>85</v>
      </c>
      <c r="C120" s="22">
        <v>111</v>
      </c>
      <c r="D120" s="187">
        <v>266</v>
      </c>
      <c r="E120" s="131">
        <f>SUM(F120:K120)</f>
        <v>20000</v>
      </c>
      <c r="F120" s="30">
        <v>0</v>
      </c>
      <c r="G120" s="30">
        <v>20000</v>
      </c>
      <c r="H120" s="30">
        <v>0</v>
      </c>
      <c r="I120" s="131">
        <v>0</v>
      </c>
      <c r="J120" s="131">
        <v>0</v>
      </c>
      <c r="K120" s="131">
        <v>0</v>
      </c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</row>
    <row r="121" spans="1:64" s="53" customFormat="1" ht="25.2">
      <c r="A121" s="7"/>
      <c r="B121" s="96" t="s">
        <v>86</v>
      </c>
      <c r="C121" s="22">
        <v>111</v>
      </c>
      <c r="D121" s="187">
        <v>211</v>
      </c>
      <c r="E121" s="131">
        <f t="shared" ref="E121:E130" si="24">SUM(F121:K121)</f>
        <v>333334.94</v>
      </c>
      <c r="F121" s="30">
        <v>0</v>
      </c>
      <c r="G121" s="30">
        <f>319749.35+13585.59</f>
        <v>333334.94</v>
      </c>
      <c r="H121" s="30">
        <v>0</v>
      </c>
      <c r="I121" s="131">
        <v>0</v>
      </c>
      <c r="J121" s="131">
        <v>0</v>
      </c>
      <c r="K121" s="131">
        <v>0</v>
      </c>
      <c r="L121" s="8">
        <v>13585.59</v>
      </c>
      <c r="M121" s="8" t="s">
        <v>155</v>
      </c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</row>
    <row r="122" spans="1:64" s="53" customFormat="1" ht="45.6">
      <c r="A122" s="7"/>
      <c r="B122" s="96" t="s">
        <v>87</v>
      </c>
      <c r="C122" s="22">
        <v>119</v>
      </c>
      <c r="D122" s="187">
        <v>213</v>
      </c>
      <c r="E122" s="131">
        <f t="shared" si="24"/>
        <v>96564.3</v>
      </c>
      <c r="F122" s="30">
        <v>0</v>
      </c>
      <c r="G122" s="30">
        <v>96564.3</v>
      </c>
      <c r="H122" s="30">
        <v>0</v>
      </c>
      <c r="I122" s="131">
        <v>0</v>
      </c>
      <c r="J122" s="131">
        <v>0</v>
      </c>
      <c r="K122" s="131">
        <v>0</v>
      </c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</row>
    <row r="123" spans="1:64" s="53" customFormat="1" ht="45.6">
      <c r="A123" s="7"/>
      <c r="B123" s="96" t="s">
        <v>88</v>
      </c>
      <c r="C123" s="22">
        <v>111</v>
      </c>
      <c r="D123" s="187">
        <v>266</v>
      </c>
      <c r="E123" s="131">
        <f t="shared" si="24"/>
        <v>20000</v>
      </c>
      <c r="F123" s="30">
        <v>0</v>
      </c>
      <c r="G123" s="30">
        <v>20000</v>
      </c>
      <c r="H123" s="30">
        <v>0</v>
      </c>
      <c r="I123" s="131">
        <v>0</v>
      </c>
      <c r="J123" s="131">
        <v>0</v>
      </c>
      <c r="K123" s="131">
        <v>0</v>
      </c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</row>
    <row r="124" spans="1:64" s="53" customFormat="1" ht="45.6">
      <c r="A124" s="7"/>
      <c r="B124" s="96" t="s">
        <v>89</v>
      </c>
      <c r="C124" s="22">
        <v>111</v>
      </c>
      <c r="D124" s="187">
        <v>211</v>
      </c>
      <c r="E124" s="131">
        <f t="shared" si="24"/>
        <v>6608601.0599999996</v>
      </c>
      <c r="F124" s="30">
        <v>0</v>
      </c>
      <c r="G124" s="30">
        <f>6313406.68+295194.38</f>
        <v>6608601.0599999996</v>
      </c>
      <c r="H124" s="30">
        <v>0</v>
      </c>
      <c r="I124" s="131">
        <v>0</v>
      </c>
      <c r="J124" s="131">
        <v>0</v>
      </c>
      <c r="K124" s="131">
        <v>0</v>
      </c>
      <c r="L124" s="138">
        <v>295194.38</v>
      </c>
      <c r="M124" s="8" t="s">
        <v>153</v>
      </c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</row>
    <row r="125" spans="1:64" s="53" customFormat="1" ht="46.95" customHeight="1">
      <c r="A125" s="7"/>
      <c r="B125" s="96" t="s">
        <v>90</v>
      </c>
      <c r="C125" s="22">
        <v>119</v>
      </c>
      <c r="D125" s="187">
        <v>213</v>
      </c>
      <c r="E125" s="131">
        <f t="shared" si="24"/>
        <v>1906648.82</v>
      </c>
      <c r="F125" s="30">
        <v>0</v>
      </c>
      <c r="G125" s="30">
        <v>1906648.82</v>
      </c>
      <c r="H125" s="30">
        <v>0</v>
      </c>
      <c r="I125" s="131">
        <v>0</v>
      </c>
      <c r="J125" s="131">
        <v>0</v>
      </c>
      <c r="K125" s="131">
        <v>0</v>
      </c>
      <c r="L125" s="13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</row>
    <row r="126" spans="1:64" s="53" customFormat="1" ht="46.95" customHeight="1">
      <c r="A126" s="7"/>
      <c r="B126" s="96" t="s">
        <v>91</v>
      </c>
      <c r="C126" s="22">
        <v>111</v>
      </c>
      <c r="D126" s="187">
        <v>266</v>
      </c>
      <c r="E126" s="131">
        <f t="shared" si="24"/>
        <v>50000</v>
      </c>
      <c r="F126" s="30">
        <v>0</v>
      </c>
      <c r="G126" s="30">
        <v>50000</v>
      </c>
      <c r="H126" s="30">
        <v>0</v>
      </c>
      <c r="I126" s="131">
        <v>0</v>
      </c>
      <c r="J126" s="131">
        <v>0</v>
      </c>
      <c r="K126" s="131">
        <v>0</v>
      </c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</row>
    <row r="127" spans="1:64" s="53" customFormat="1" ht="46.95" customHeight="1">
      <c r="A127" s="7"/>
      <c r="B127" s="96" t="s">
        <v>92</v>
      </c>
      <c r="C127" s="22">
        <v>111</v>
      </c>
      <c r="D127" s="187">
        <v>211</v>
      </c>
      <c r="E127" s="131">
        <f t="shared" si="24"/>
        <v>662644.25</v>
      </c>
      <c r="F127" s="30">
        <v>0</v>
      </c>
      <c r="G127" s="30">
        <f>559682.17+102962.08</f>
        <v>662644.25</v>
      </c>
      <c r="H127" s="30">
        <v>0</v>
      </c>
      <c r="I127" s="131">
        <v>0</v>
      </c>
      <c r="J127" s="131">
        <v>0</v>
      </c>
      <c r="K127" s="131">
        <v>0</v>
      </c>
      <c r="L127" s="8">
        <v>102962.08</v>
      </c>
      <c r="M127" s="8" t="s">
        <v>153</v>
      </c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</row>
    <row r="128" spans="1:64" s="53" customFormat="1" ht="46.95" customHeight="1">
      <c r="A128" s="7"/>
      <c r="B128" s="96" t="s">
        <v>93</v>
      </c>
      <c r="C128" s="22">
        <v>119</v>
      </c>
      <c r="D128" s="187">
        <v>213</v>
      </c>
      <c r="E128" s="131">
        <f t="shared" si="24"/>
        <v>169024.01</v>
      </c>
      <c r="F128" s="30">
        <v>0</v>
      </c>
      <c r="G128" s="30">
        <v>169024.01</v>
      </c>
      <c r="H128" s="30">
        <v>0</v>
      </c>
      <c r="I128" s="131">
        <v>0</v>
      </c>
      <c r="J128" s="131">
        <v>0</v>
      </c>
      <c r="K128" s="131">
        <v>0</v>
      </c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</row>
    <row r="129" spans="1:64" s="53" customFormat="1" ht="46.95" customHeight="1">
      <c r="A129" s="7"/>
      <c r="B129" s="96" t="s">
        <v>94</v>
      </c>
      <c r="C129" s="22">
        <v>111</v>
      </c>
      <c r="D129" s="187">
        <v>266</v>
      </c>
      <c r="E129" s="131">
        <f t="shared" si="24"/>
        <v>5000</v>
      </c>
      <c r="F129" s="30">
        <v>0</v>
      </c>
      <c r="G129" s="30">
        <v>5000</v>
      </c>
      <c r="H129" s="30">
        <v>0</v>
      </c>
      <c r="I129" s="131">
        <v>0</v>
      </c>
      <c r="J129" s="131">
        <v>0</v>
      </c>
      <c r="K129" s="131">
        <v>0</v>
      </c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</row>
    <row r="130" spans="1:64" s="53" customFormat="1" ht="42.6" customHeight="1">
      <c r="A130" s="7"/>
      <c r="B130" s="96" t="s">
        <v>124</v>
      </c>
      <c r="C130" s="22">
        <v>111</v>
      </c>
      <c r="D130" s="187">
        <v>211</v>
      </c>
      <c r="E130" s="131">
        <f t="shared" si="24"/>
        <v>3663632.84</v>
      </c>
      <c r="F130" s="30">
        <f>3613632.84+50000</f>
        <v>3663632.84</v>
      </c>
      <c r="G130" s="30">
        <v>0</v>
      </c>
      <c r="H130" s="30">
        <v>0</v>
      </c>
      <c r="I130" s="131">
        <v>0</v>
      </c>
      <c r="J130" s="131">
        <v>0</v>
      </c>
      <c r="K130" s="131">
        <v>0</v>
      </c>
      <c r="L130" s="8">
        <v>50000</v>
      </c>
      <c r="M130" s="8" t="s">
        <v>160</v>
      </c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</row>
    <row r="131" spans="1:64" s="53" customFormat="1" ht="42" customHeight="1">
      <c r="A131" s="7"/>
      <c r="B131" s="97" t="s">
        <v>125</v>
      </c>
      <c r="C131" s="183">
        <v>119</v>
      </c>
      <c r="D131" s="188">
        <v>213</v>
      </c>
      <c r="E131" s="133">
        <f>SUM(F131:K131)</f>
        <v>1091317.1200000001</v>
      </c>
      <c r="F131" s="30">
        <v>1091317.1200000001</v>
      </c>
      <c r="G131" s="30">
        <v>0</v>
      </c>
      <c r="H131" s="30">
        <v>0</v>
      </c>
      <c r="I131" s="131">
        <v>0</v>
      </c>
      <c r="J131" s="131">
        <v>0</v>
      </c>
      <c r="K131" s="131">
        <v>0</v>
      </c>
      <c r="L131" s="137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</row>
    <row r="132" spans="1:64" s="53" customFormat="1" ht="45.6">
      <c r="A132" s="7"/>
      <c r="B132" s="96" t="s">
        <v>126</v>
      </c>
      <c r="C132" s="22">
        <v>111</v>
      </c>
      <c r="D132" s="187">
        <v>266</v>
      </c>
      <c r="E132" s="133">
        <f>SUM(F132:K132)</f>
        <v>5000</v>
      </c>
      <c r="F132" s="30">
        <v>5000</v>
      </c>
      <c r="G132" s="30">
        <v>0</v>
      </c>
      <c r="H132" s="30">
        <v>0</v>
      </c>
      <c r="I132" s="131">
        <v>0</v>
      </c>
      <c r="J132" s="131">
        <v>0</v>
      </c>
      <c r="K132" s="131">
        <v>0</v>
      </c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</row>
    <row r="133" spans="1:64" s="53" customFormat="1" ht="25.2">
      <c r="A133" s="7"/>
      <c r="B133" s="96" t="s">
        <v>95</v>
      </c>
      <c r="C133" s="22">
        <v>111</v>
      </c>
      <c r="D133" s="187">
        <v>211</v>
      </c>
      <c r="E133" s="133">
        <f>SUM(F133:K133)</f>
        <v>71348.31</v>
      </c>
      <c r="F133" s="30">
        <v>0</v>
      </c>
      <c r="G133" s="30">
        <v>0</v>
      </c>
      <c r="H133" s="30">
        <f>69431.64+1916.67</f>
        <v>71348.31</v>
      </c>
      <c r="I133" s="131">
        <v>0</v>
      </c>
      <c r="J133" s="131">
        <v>0</v>
      </c>
      <c r="K133" s="131">
        <v>0</v>
      </c>
      <c r="L133" s="8">
        <v>1916.67</v>
      </c>
      <c r="M133" s="8" t="s">
        <v>159</v>
      </c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</row>
    <row r="134" spans="1:64" s="53" customFormat="1" ht="25.2">
      <c r="A134" s="7"/>
      <c r="B134" s="96" t="s">
        <v>96</v>
      </c>
      <c r="C134" s="183">
        <v>119</v>
      </c>
      <c r="D134" s="188">
        <v>213</v>
      </c>
      <c r="E134" s="133">
        <f t="shared" ref="E134:E135" si="25">SUM(F134:K134)</f>
        <v>21547.200000000001</v>
      </c>
      <c r="F134" s="30">
        <v>0</v>
      </c>
      <c r="G134" s="30">
        <v>0</v>
      </c>
      <c r="H134" s="30">
        <f>20968.36+578.84</f>
        <v>21547.200000000001</v>
      </c>
      <c r="I134" s="131">
        <v>0</v>
      </c>
      <c r="J134" s="131">
        <v>0</v>
      </c>
      <c r="K134" s="131">
        <v>0</v>
      </c>
      <c r="L134" s="8">
        <v>578.84</v>
      </c>
      <c r="M134" s="8" t="s">
        <v>159</v>
      </c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</row>
    <row r="135" spans="1:64" s="53" customFormat="1" ht="25.2">
      <c r="A135" s="7"/>
      <c r="B135" s="96" t="s">
        <v>97</v>
      </c>
      <c r="C135" s="22">
        <v>111</v>
      </c>
      <c r="D135" s="187">
        <v>211</v>
      </c>
      <c r="E135" s="133">
        <f t="shared" si="25"/>
        <v>971233.46000000008</v>
      </c>
      <c r="F135" s="30">
        <v>0</v>
      </c>
      <c r="G135" s="30">
        <v>0</v>
      </c>
      <c r="H135" s="30">
        <f>833245.56+137987.9</f>
        <v>971233.46000000008</v>
      </c>
      <c r="I135" s="131">
        <v>0</v>
      </c>
      <c r="J135" s="131">
        <v>0</v>
      </c>
      <c r="K135" s="131">
        <v>0</v>
      </c>
      <c r="L135" s="8">
        <v>137987.9</v>
      </c>
      <c r="M135" s="8" t="s">
        <v>158</v>
      </c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</row>
    <row r="136" spans="1:64" s="53" customFormat="1" ht="45" customHeight="1">
      <c r="A136" s="7"/>
      <c r="B136" s="96" t="s">
        <v>98</v>
      </c>
      <c r="C136" s="22">
        <v>119</v>
      </c>
      <c r="D136" s="187">
        <v>213</v>
      </c>
      <c r="E136" s="131">
        <f>SUM(F136:K136)</f>
        <v>293312.46999999997</v>
      </c>
      <c r="F136" s="30">
        <v>0</v>
      </c>
      <c r="G136" s="30">
        <v>0</v>
      </c>
      <c r="H136" s="30">
        <f>251640.16+41672.31</f>
        <v>293312.46999999997</v>
      </c>
      <c r="I136" s="131">
        <v>0</v>
      </c>
      <c r="J136" s="131">
        <v>0</v>
      </c>
      <c r="K136" s="131">
        <v>0</v>
      </c>
      <c r="L136" s="8">
        <v>41672.31</v>
      </c>
      <c r="M136" s="8" t="s">
        <v>158</v>
      </c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</row>
    <row r="137" spans="1:64" s="65" customFormat="1" ht="27.75" customHeight="1">
      <c r="A137" s="86"/>
      <c r="B137" s="284" t="s">
        <v>99</v>
      </c>
      <c r="C137" s="285"/>
      <c r="D137" s="286"/>
      <c r="E137" s="134">
        <f>SUM(F137:K137)</f>
        <v>17729170.379999999</v>
      </c>
      <c r="F137" s="134">
        <f>SUM(F116:F136)</f>
        <v>4759949.96</v>
      </c>
      <c r="G137" s="134">
        <f>SUM(G116:G136)</f>
        <v>11611778.979999999</v>
      </c>
      <c r="H137" s="134">
        <f t="shared" ref="H137:K137" si="26">SUM(H116:H136)</f>
        <v>1357441.44</v>
      </c>
      <c r="I137" s="134">
        <f t="shared" si="26"/>
        <v>0</v>
      </c>
      <c r="J137" s="134">
        <f t="shared" si="26"/>
        <v>0</v>
      </c>
      <c r="K137" s="134">
        <f t="shared" si="26"/>
        <v>0</v>
      </c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</row>
    <row r="138" spans="1:64" s="53" customFormat="1" ht="27.75" customHeight="1">
      <c r="A138" s="7"/>
      <c r="B138" s="98"/>
      <c r="C138" s="98">
        <v>111</v>
      </c>
      <c r="D138" s="187"/>
      <c r="E138" s="30">
        <f t="shared" ref="E138:E144" si="27">SUM(F138:K138)</f>
        <v>13742531.879999999</v>
      </c>
      <c r="F138" s="30">
        <f>F116+F118+F124+F130+F133+F135+F132+F127+F129+F121+F123+F126+F120</f>
        <v>3668632.84</v>
      </c>
      <c r="G138" s="30">
        <f t="shared" ref="G138:K138" si="28">G116+G118+G124+G130+G133+G135+G132+G127+G129+G121+G123+G126+G120</f>
        <v>9031317.2699999996</v>
      </c>
      <c r="H138" s="30">
        <f t="shared" si="28"/>
        <v>1042581.77</v>
      </c>
      <c r="I138" s="30">
        <f t="shared" si="28"/>
        <v>0</v>
      </c>
      <c r="J138" s="30">
        <f t="shared" si="28"/>
        <v>0</v>
      </c>
      <c r="K138" s="30">
        <f t="shared" si="28"/>
        <v>0</v>
      </c>
    </row>
    <row r="139" spans="1:64" s="53" customFormat="1" ht="27.75" customHeight="1">
      <c r="A139" s="7"/>
      <c r="B139" s="98"/>
      <c r="C139" s="98">
        <v>119</v>
      </c>
      <c r="D139" s="187"/>
      <c r="E139" s="30">
        <f>SUM(F139:K139)</f>
        <v>3986638.5</v>
      </c>
      <c r="F139" s="30">
        <f>F117+F119+F125+F131+F134+F136+F122+F128+F58</f>
        <v>1091317.1200000001</v>
      </c>
      <c r="G139" s="30">
        <f t="shared" ref="G139:K139" si="29">G117+G119+G125+G131+G134+G136+G122+G128</f>
        <v>2580461.71</v>
      </c>
      <c r="H139" s="30">
        <f>H117+H119+H125+H131+H134+H136+H122+H128</f>
        <v>314859.67</v>
      </c>
      <c r="I139" s="30">
        <f t="shared" si="29"/>
        <v>0</v>
      </c>
      <c r="J139" s="30">
        <f t="shared" si="29"/>
        <v>0</v>
      </c>
      <c r="K139" s="30">
        <f t="shared" si="29"/>
        <v>0</v>
      </c>
    </row>
    <row r="140" spans="1:64" s="53" customFormat="1" ht="27.75" customHeight="1">
      <c r="A140" s="7"/>
      <c r="B140" s="98"/>
      <c r="C140" s="98">
        <v>243</v>
      </c>
      <c r="D140" s="187"/>
      <c r="E140" s="30">
        <f t="shared" si="27"/>
        <v>0</v>
      </c>
      <c r="F140" s="30">
        <f>F34</f>
        <v>0</v>
      </c>
      <c r="G140" s="30">
        <f t="shared" ref="G140:K140" si="30">G34</f>
        <v>0</v>
      </c>
      <c r="H140" s="30">
        <f t="shared" si="30"/>
        <v>0</v>
      </c>
      <c r="I140" s="30">
        <f t="shared" si="30"/>
        <v>0</v>
      </c>
      <c r="J140" s="30">
        <f t="shared" si="30"/>
        <v>0</v>
      </c>
      <c r="K140" s="30">
        <f t="shared" si="30"/>
        <v>0</v>
      </c>
    </row>
    <row r="141" spans="1:64" s="53" customFormat="1" ht="27.75" customHeight="1">
      <c r="A141" s="7"/>
      <c r="B141" s="98"/>
      <c r="C141" s="98">
        <v>244</v>
      </c>
      <c r="D141" s="187"/>
      <c r="E141" s="30">
        <f>SUM(F141:K141)</f>
        <v>909759.90999999992</v>
      </c>
      <c r="F141" s="30">
        <f t="shared" ref="F141:K141" si="31">F109-F140-F142-F143</f>
        <v>255784.96999999997</v>
      </c>
      <c r="G141" s="30">
        <f t="shared" si="31"/>
        <v>462639.86</v>
      </c>
      <c r="H141" s="30">
        <f t="shared" si="31"/>
        <v>99328.159999999989</v>
      </c>
      <c r="I141" s="30">
        <f t="shared" si="31"/>
        <v>3.59</v>
      </c>
      <c r="J141" s="30">
        <f t="shared" si="31"/>
        <v>92003.33</v>
      </c>
      <c r="K141" s="30">
        <f t="shared" si="31"/>
        <v>0</v>
      </c>
    </row>
    <row r="142" spans="1:64" s="53" customFormat="1" ht="27.75" customHeight="1">
      <c r="A142" s="7"/>
      <c r="B142" s="98"/>
      <c r="C142" s="98">
        <v>247</v>
      </c>
      <c r="D142" s="187"/>
      <c r="E142" s="30">
        <f t="shared" si="27"/>
        <v>1922200.49</v>
      </c>
      <c r="F142" s="30">
        <f>F18+F17+F16</f>
        <v>1922200.49</v>
      </c>
      <c r="G142" s="30">
        <f t="shared" ref="G142:K142" si="32">G18+G17+G16</f>
        <v>0</v>
      </c>
      <c r="H142" s="30">
        <f t="shared" si="32"/>
        <v>0</v>
      </c>
      <c r="I142" s="30">
        <f t="shared" si="32"/>
        <v>0</v>
      </c>
      <c r="J142" s="30">
        <f t="shared" si="32"/>
        <v>0</v>
      </c>
      <c r="K142" s="30">
        <f t="shared" si="32"/>
        <v>0</v>
      </c>
    </row>
    <row r="143" spans="1:64" s="53" customFormat="1" ht="27.75" customHeight="1">
      <c r="A143" s="7"/>
      <c r="B143" s="98"/>
      <c r="C143" s="98">
        <v>323</v>
      </c>
      <c r="D143" s="187"/>
      <c r="E143" s="30">
        <f>SUM(F143:K143)</f>
        <v>120795.14</v>
      </c>
      <c r="F143" s="30">
        <f>F82+F81</f>
        <v>0</v>
      </c>
      <c r="G143" s="30">
        <f>G82+G81</f>
        <v>120795.14</v>
      </c>
      <c r="H143" s="30">
        <f t="shared" ref="H143:K143" si="33">H82+H81</f>
        <v>0</v>
      </c>
      <c r="I143" s="30">
        <f t="shared" si="33"/>
        <v>0</v>
      </c>
      <c r="J143" s="30">
        <f t="shared" si="33"/>
        <v>0</v>
      </c>
      <c r="K143" s="30">
        <f t="shared" si="33"/>
        <v>0</v>
      </c>
    </row>
    <row r="144" spans="1:64" s="53" customFormat="1" ht="39.6" customHeight="1">
      <c r="A144" s="7"/>
      <c r="B144" s="98"/>
      <c r="C144" s="98" t="s">
        <v>100</v>
      </c>
      <c r="D144" s="187"/>
      <c r="E144" s="30">
        <f t="shared" si="27"/>
        <v>1029950.3</v>
      </c>
      <c r="F144" s="30">
        <f>F113</f>
        <v>1029950.3</v>
      </c>
      <c r="G144" s="30">
        <f t="shared" ref="G144:K144" si="34">G113</f>
        <v>0</v>
      </c>
      <c r="H144" s="30">
        <f t="shared" si="34"/>
        <v>0</v>
      </c>
      <c r="I144" s="30">
        <f t="shared" si="34"/>
        <v>0</v>
      </c>
      <c r="J144" s="30">
        <f t="shared" si="34"/>
        <v>0</v>
      </c>
      <c r="K144" s="30">
        <f t="shared" si="34"/>
        <v>0</v>
      </c>
    </row>
    <row r="145" spans="1:64" s="53" customFormat="1" ht="30" customHeight="1">
      <c r="A145" s="7"/>
      <c r="B145" s="25" t="s">
        <v>101</v>
      </c>
      <c r="C145" s="25"/>
      <c r="D145" s="99"/>
      <c r="E145" s="128">
        <f t="shared" ref="E145:K145" si="35">E109+E113+E137</f>
        <v>21711876.219999999</v>
      </c>
      <c r="F145" s="128">
        <f t="shared" si="35"/>
        <v>7967885.7199999997</v>
      </c>
      <c r="G145" s="128">
        <f t="shared" si="35"/>
        <v>12195213.979999999</v>
      </c>
      <c r="H145" s="128">
        <f t="shared" si="35"/>
        <v>1456769.5999999999</v>
      </c>
      <c r="I145" s="128">
        <f t="shared" si="35"/>
        <v>3.59</v>
      </c>
      <c r="J145" s="128">
        <f t="shared" si="35"/>
        <v>92003.33</v>
      </c>
      <c r="K145" s="128">
        <f t="shared" si="35"/>
        <v>0</v>
      </c>
      <c r="L145" s="8">
        <v>20731871.369999997</v>
      </c>
      <c r="M145" s="8">
        <v>7623882.46</v>
      </c>
      <c r="N145" s="8">
        <v>11746142.15</v>
      </c>
      <c r="O145" s="8">
        <v>1271846.76</v>
      </c>
      <c r="P145" s="8">
        <v>0</v>
      </c>
      <c r="Q145" s="8">
        <v>90000</v>
      </c>
      <c r="R145" s="8">
        <v>0</v>
      </c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</row>
    <row r="146" spans="1:64" s="53" customFormat="1" ht="36" customHeight="1">
      <c r="A146" s="7"/>
      <c r="B146" s="100"/>
      <c r="C146" s="100"/>
      <c r="D146" s="101"/>
      <c r="E146" s="102"/>
      <c r="F146" s="102"/>
      <c r="G146" s="102"/>
      <c r="H146" s="102"/>
      <c r="I146" s="102"/>
      <c r="J146" s="102"/>
      <c r="K146" s="102"/>
      <c r="L146" s="192">
        <f>E145-L145</f>
        <v>980004.85000000149</v>
      </c>
      <c r="M146" s="192">
        <f t="shared" ref="M146:R146" si="36">F145-M145</f>
        <v>344003.25999999978</v>
      </c>
      <c r="N146" s="192">
        <f t="shared" si="36"/>
        <v>449071.82999999821</v>
      </c>
      <c r="O146" s="192">
        <f t="shared" si="36"/>
        <v>184922.83999999985</v>
      </c>
      <c r="P146" s="192">
        <f t="shared" si="36"/>
        <v>3.59</v>
      </c>
      <c r="Q146" s="192">
        <f t="shared" si="36"/>
        <v>2003.3300000000017</v>
      </c>
      <c r="R146" s="192">
        <f t="shared" si="36"/>
        <v>0</v>
      </c>
      <c r="S146" s="137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</row>
    <row r="147" spans="1:64" s="53" customFormat="1" ht="5.4" customHeight="1">
      <c r="A147" s="7"/>
      <c r="B147" s="100"/>
      <c r="C147" s="100"/>
      <c r="D147" s="101"/>
      <c r="E147" s="101"/>
      <c r="F147" s="101"/>
      <c r="G147" s="101"/>
      <c r="H147" s="101"/>
      <c r="I147" s="101"/>
      <c r="J147" s="101"/>
      <c r="K147" s="101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</row>
    <row r="148" spans="1:64" s="53" customFormat="1" ht="33.75" hidden="1" customHeight="1">
      <c r="A148" s="7"/>
      <c r="B148" s="100"/>
      <c r="C148" s="100"/>
      <c r="D148" s="101"/>
      <c r="E148" s="103">
        <f>E10-E145</f>
        <v>-20731871.369999997</v>
      </c>
      <c r="F148" s="101"/>
      <c r="G148" s="101"/>
      <c r="H148" s="101"/>
      <c r="I148" s="101"/>
      <c r="J148" s="101"/>
      <c r="K148" s="101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</row>
    <row r="149" spans="1:64" s="53" customFormat="1" ht="54" hidden="1" customHeight="1">
      <c r="A149" s="7"/>
      <c r="B149" s="100"/>
      <c r="C149" s="100"/>
      <c r="D149" s="101"/>
      <c r="E149" s="103">
        <f>E10-E146</f>
        <v>980004.85</v>
      </c>
      <c r="F149" s="101"/>
      <c r="G149" s="101"/>
      <c r="H149" s="101"/>
      <c r="I149" s="101"/>
      <c r="J149" s="101"/>
      <c r="K149" s="101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</row>
    <row r="150" spans="1:64" s="53" customFormat="1" ht="35.25" customHeight="1">
      <c r="A150" s="7"/>
      <c r="B150" s="100" t="s">
        <v>102</v>
      </c>
      <c r="C150" s="100"/>
      <c r="D150" s="287" t="s">
        <v>103</v>
      </c>
      <c r="E150" s="276"/>
      <c r="F150" s="68"/>
      <c r="G150" s="68"/>
      <c r="H150" s="68" t="s">
        <v>104</v>
      </c>
      <c r="I150" s="101"/>
      <c r="J150" s="101"/>
      <c r="K150" s="101"/>
      <c r="L150" s="8">
        <v>980004.85</v>
      </c>
      <c r="M150" s="8">
        <v>344003.26</v>
      </c>
      <c r="N150" s="8">
        <v>449071.83000000007</v>
      </c>
      <c r="O150" s="8">
        <v>184922.84</v>
      </c>
      <c r="P150" s="8">
        <v>3.59</v>
      </c>
      <c r="Q150" s="8">
        <v>2003.33</v>
      </c>
      <c r="R150" s="8">
        <v>0</v>
      </c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</row>
    <row r="151" spans="1:64" s="53" customFormat="1" ht="27.75" customHeight="1">
      <c r="A151" s="7"/>
      <c r="B151" s="100" t="s">
        <v>105</v>
      </c>
      <c r="C151" s="100"/>
      <c r="D151" s="246" t="s">
        <v>106</v>
      </c>
      <c r="E151" s="278"/>
      <c r="F151" s="101"/>
      <c r="G151" s="101"/>
      <c r="H151" s="101"/>
      <c r="I151" s="101"/>
      <c r="J151" s="101"/>
      <c r="K151" s="101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</row>
    <row r="152" spans="1:64" s="53" customFormat="1" ht="27.75" customHeight="1">
      <c r="A152" s="7"/>
      <c r="B152" s="100"/>
      <c r="C152" s="100"/>
      <c r="D152" s="182"/>
      <c r="E152" s="191"/>
      <c r="F152" s="101"/>
      <c r="G152" s="101"/>
      <c r="H152" s="101"/>
      <c r="I152" s="101"/>
      <c r="J152" s="101"/>
      <c r="K152" s="101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</row>
    <row r="153" spans="1:64" s="53" customFormat="1" ht="46.95" customHeight="1">
      <c r="A153" s="7"/>
      <c r="B153" s="100" t="s">
        <v>107</v>
      </c>
      <c r="C153" s="100"/>
      <c r="D153" s="275" t="s">
        <v>108</v>
      </c>
      <c r="E153" s="276"/>
      <c r="F153" s="68"/>
      <c r="G153" s="68"/>
      <c r="H153" s="277" t="s">
        <v>115</v>
      </c>
      <c r="I153" s="277"/>
      <c r="J153" s="101"/>
      <c r="K153" s="101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</row>
    <row r="154" spans="1:64" s="53" customFormat="1" ht="19.95" customHeight="1">
      <c r="A154" s="7"/>
      <c r="B154" s="100"/>
      <c r="C154" s="100"/>
      <c r="D154" s="246" t="s">
        <v>106</v>
      </c>
      <c r="E154" s="278"/>
      <c r="F154" s="101"/>
      <c r="G154" s="101"/>
      <c r="H154" s="101"/>
      <c r="I154" s="101"/>
      <c r="J154" s="101"/>
      <c r="K154" s="101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</row>
    <row r="155" spans="1:64" s="53" customFormat="1">
      <c r="A155" s="7"/>
      <c r="B155" s="104"/>
      <c r="C155" s="104"/>
      <c r="D155" s="101"/>
      <c r="E155" s="101"/>
      <c r="F155" s="101"/>
      <c r="G155" s="101"/>
      <c r="H155" s="101"/>
      <c r="I155" s="101"/>
      <c r="J155" s="101"/>
      <c r="K155" s="101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</row>
    <row r="156" spans="1:64" s="53" customFormat="1">
      <c r="A156" s="7"/>
      <c r="B156" s="100"/>
      <c r="C156" s="100"/>
      <c r="D156" s="101"/>
      <c r="E156" s="102">
        <f>E145-E8</f>
        <v>0</v>
      </c>
      <c r="F156" s="102">
        <f t="shared" ref="F156:K156" si="37">F145-F8</f>
        <v>0</v>
      </c>
      <c r="G156" s="102">
        <f t="shared" si="37"/>
        <v>0</v>
      </c>
      <c r="H156" s="102">
        <f t="shared" si="37"/>
        <v>0</v>
      </c>
      <c r="I156" s="102">
        <f t="shared" si="37"/>
        <v>0</v>
      </c>
      <c r="J156" s="102">
        <f t="shared" si="37"/>
        <v>0</v>
      </c>
      <c r="K156" s="102">
        <f t="shared" si="37"/>
        <v>0</v>
      </c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</row>
    <row r="157" spans="1:64" s="53" customFormat="1">
      <c r="A157" s="7"/>
      <c r="B157" s="100"/>
      <c r="C157" s="100"/>
      <c r="D157" s="101"/>
      <c r="E157" s="105"/>
      <c r="F157" s="105"/>
      <c r="G157" s="105"/>
      <c r="H157" s="105"/>
      <c r="I157" s="105"/>
      <c r="J157" s="105"/>
      <c r="K157" s="105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</row>
    <row r="158" spans="1:64" s="53" customFormat="1" ht="30.6">
      <c r="A158" s="7"/>
      <c r="B158" s="100"/>
      <c r="C158" s="100"/>
      <c r="D158" s="101"/>
      <c r="E158" s="136"/>
      <c r="F158" s="101"/>
      <c r="G158" s="101"/>
      <c r="H158" s="101"/>
      <c r="I158" s="101"/>
      <c r="J158" s="101"/>
      <c r="K158" s="10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</row>
    <row r="159" spans="1:64" s="53" customFormat="1">
      <c r="A159" s="7"/>
      <c r="B159" s="100"/>
      <c r="C159" s="100"/>
      <c r="D159" s="101"/>
      <c r="E159" s="101"/>
      <c r="F159" s="101"/>
      <c r="G159" s="101"/>
      <c r="H159" s="101"/>
      <c r="I159" s="101"/>
      <c r="J159" s="101"/>
      <c r="K159" s="101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</row>
    <row r="160" spans="1:64" s="53" customFormat="1">
      <c r="A160" s="7"/>
      <c r="B160" s="100"/>
      <c r="C160" s="100"/>
      <c r="D160" s="101"/>
      <c r="E160" s="101"/>
      <c r="F160" s="101"/>
      <c r="G160" s="101"/>
      <c r="H160" s="101"/>
      <c r="I160" s="101"/>
      <c r="J160" s="101"/>
      <c r="K160" s="101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</row>
    <row r="161" spans="1:64" s="53" customFormat="1">
      <c r="A161" s="7"/>
      <c r="B161" s="100"/>
      <c r="C161" s="100"/>
      <c r="D161" s="101"/>
      <c r="E161" s="101"/>
      <c r="F161" s="101"/>
      <c r="G161" s="101"/>
      <c r="H161" s="101"/>
      <c r="I161" s="101"/>
      <c r="J161" s="101"/>
      <c r="K161" s="101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</row>
    <row r="162" spans="1:64" s="53" customFormat="1">
      <c r="A162" s="7"/>
      <c r="B162" s="100"/>
      <c r="C162" s="100"/>
      <c r="D162" s="101"/>
      <c r="E162" s="101"/>
      <c r="F162" s="101"/>
      <c r="G162" s="101"/>
      <c r="H162" s="101"/>
      <c r="I162" s="101"/>
      <c r="J162" s="101"/>
      <c r="K162" s="101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</row>
    <row r="163" spans="1:64" s="53" customFormat="1">
      <c r="A163" s="7"/>
      <c r="B163" s="100"/>
      <c r="C163" s="100"/>
      <c r="D163" s="101"/>
      <c r="E163" s="101"/>
      <c r="F163" s="101"/>
      <c r="G163" s="101"/>
      <c r="H163" s="101"/>
      <c r="I163" s="101"/>
      <c r="J163" s="101"/>
      <c r="K163" s="101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</row>
    <row r="164" spans="1:64" s="53" customFormat="1">
      <c r="A164" s="7"/>
      <c r="B164" s="100"/>
      <c r="C164" s="100"/>
      <c r="D164" s="101"/>
      <c r="E164" s="101"/>
      <c r="F164" s="101"/>
      <c r="G164" s="101"/>
      <c r="H164" s="101"/>
      <c r="I164" s="101"/>
      <c r="J164" s="101"/>
      <c r="K164" s="101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</row>
    <row r="165" spans="1:64" s="53" customFormat="1">
      <c r="A165" s="7"/>
      <c r="B165" s="100"/>
      <c r="C165" s="100"/>
      <c r="D165" s="101"/>
      <c r="E165" s="101"/>
      <c r="F165" s="101"/>
      <c r="G165" s="101"/>
      <c r="H165" s="101"/>
      <c r="I165" s="101"/>
      <c r="J165" s="101"/>
      <c r="K165" s="10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</row>
    <row r="166" spans="1:64" s="53" customFormat="1">
      <c r="A166" s="7"/>
      <c r="B166" s="100"/>
      <c r="C166" s="100"/>
      <c r="D166" s="101"/>
      <c r="E166" s="101"/>
      <c r="F166" s="101"/>
      <c r="G166" s="101"/>
      <c r="H166" s="101"/>
      <c r="I166" s="101"/>
      <c r="J166" s="101"/>
      <c r="K166" s="101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</row>
    <row r="167" spans="1:64" s="53" customFormat="1">
      <c r="A167" s="7"/>
      <c r="B167" s="100"/>
      <c r="C167" s="100"/>
      <c r="D167" s="101"/>
      <c r="E167" s="101"/>
      <c r="F167" s="101"/>
      <c r="G167" s="101"/>
      <c r="H167" s="101"/>
      <c r="I167" s="101"/>
      <c r="J167" s="101"/>
      <c r="K167" s="101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</row>
    <row r="168" spans="1:64" s="53" customFormat="1">
      <c r="A168" s="7"/>
      <c r="B168" s="100"/>
      <c r="C168" s="100"/>
      <c r="D168" s="101"/>
      <c r="E168" s="101"/>
      <c r="F168" s="101"/>
      <c r="G168" s="101"/>
      <c r="H168" s="101"/>
      <c r="I168" s="101"/>
      <c r="J168" s="101"/>
      <c r="K168" s="101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</row>
    <row r="169" spans="1:64" s="53" customFormat="1">
      <c r="A169" s="7"/>
      <c r="B169" s="100"/>
      <c r="C169" s="100"/>
      <c r="D169" s="101"/>
      <c r="E169" s="101"/>
      <c r="F169" s="101"/>
      <c r="G169" s="101"/>
      <c r="H169" s="101"/>
      <c r="I169" s="101"/>
      <c r="J169" s="101"/>
      <c r="K169" s="101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</row>
    <row r="170" spans="1:64" s="53" customFormat="1">
      <c r="A170" s="7"/>
      <c r="B170" s="100"/>
      <c r="C170" s="100"/>
      <c r="D170" s="101"/>
      <c r="E170" s="101"/>
      <c r="F170" s="101"/>
      <c r="G170" s="101"/>
      <c r="H170" s="101"/>
      <c r="I170" s="101"/>
      <c r="J170" s="101"/>
      <c r="K170" s="101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</row>
    <row r="171" spans="1:64" s="53" customFormat="1">
      <c r="A171" s="7"/>
      <c r="B171" s="100"/>
      <c r="C171" s="100"/>
      <c r="D171" s="101"/>
      <c r="E171" s="101"/>
      <c r="F171" s="101"/>
      <c r="G171" s="101"/>
      <c r="H171" s="101"/>
      <c r="I171" s="101"/>
      <c r="J171" s="101"/>
      <c r="K171" s="101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</row>
    <row r="172" spans="1:64" s="53" customFormat="1">
      <c r="A172" s="7"/>
      <c r="B172" s="100"/>
      <c r="C172" s="100"/>
      <c r="D172" s="101"/>
      <c r="E172" s="101"/>
      <c r="F172" s="101"/>
      <c r="G172" s="101"/>
      <c r="H172" s="101"/>
      <c r="I172" s="101"/>
      <c r="J172" s="101"/>
      <c r="K172" s="101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</row>
    <row r="173" spans="1:64" s="53" customFormat="1">
      <c r="A173" s="7"/>
      <c r="B173" s="100"/>
      <c r="C173" s="100"/>
      <c r="D173" s="101"/>
      <c r="E173" s="101"/>
      <c r="F173" s="101"/>
      <c r="G173" s="101"/>
      <c r="H173" s="101"/>
      <c r="I173" s="101"/>
      <c r="J173" s="101"/>
      <c r="K173" s="101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</row>
    <row r="174" spans="1:64" s="53" customFormat="1">
      <c r="A174" s="7"/>
      <c r="B174" s="100"/>
      <c r="C174" s="100"/>
      <c r="D174" s="101"/>
      <c r="E174" s="101"/>
      <c r="F174" s="101"/>
      <c r="G174" s="101"/>
      <c r="H174" s="101"/>
      <c r="I174" s="101"/>
      <c r="J174" s="101"/>
      <c r="K174" s="101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</row>
    <row r="175" spans="1:64" s="53" customFormat="1">
      <c r="A175" s="7"/>
      <c r="B175" s="100"/>
      <c r="C175" s="100"/>
      <c r="D175" s="101"/>
      <c r="E175" s="101"/>
      <c r="F175" s="101"/>
      <c r="G175" s="101"/>
      <c r="H175" s="101"/>
      <c r="I175" s="101"/>
      <c r="J175" s="101"/>
      <c r="K175" s="101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</row>
    <row r="176" spans="1:64" s="53" customFormat="1">
      <c r="A176" s="7"/>
      <c r="B176" s="100"/>
      <c r="C176" s="100"/>
      <c r="D176" s="101"/>
      <c r="E176" s="101"/>
      <c r="F176" s="101"/>
      <c r="G176" s="101"/>
      <c r="H176" s="101"/>
      <c r="I176" s="101"/>
      <c r="J176" s="101"/>
      <c r="K176" s="101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</row>
    <row r="177" spans="1:64" s="53" customFormat="1">
      <c r="A177" s="7"/>
      <c r="B177" s="100"/>
      <c r="C177" s="100"/>
      <c r="D177" s="101"/>
      <c r="E177" s="101"/>
      <c r="F177" s="101"/>
      <c r="G177" s="101"/>
      <c r="H177" s="101"/>
      <c r="I177" s="101"/>
      <c r="J177" s="101"/>
      <c r="K177" s="101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</row>
    <row r="178" spans="1:64" s="53" customFormat="1">
      <c r="A178" s="7"/>
      <c r="B178" s="100"/>
      <c r="C178" s="100"/>
      <c r="D178" s="101"/>
      <c r="E178" s="101"/>
      <c r="F178" s="101"/>
      <c r="G178" s="101"/>
      <c r="H178" s="101"/>
      <c r="I178" s="101"/>
      <c r="J178" s="101"/>
      <c r="K178" s="101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</row>
    <row r="179" spans="1:64" s="53" customFormat="1">
      <c r="A179" s="7"/>
      <c r="B179" s="100"/>
      <c r="C179" s="100"/>
      <c r="D179" s="101"/>
      <c r="E179" s="101"/>
      <c r="F179" s="101"/>
      <c r="G179" s="101"/>
      <c r="H179" s="101"/>
      <c r="I179" s="101"/>
      <c r="J179" s="101"/>
      <c r="K179" s="101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</row>
    <row r="180" spans="1:64" s="53" customFormat="1">
      <c r="A180" s="7"/>
      <c r="B180" s="100"/>
      <c r="C180" s="100"/>
      <c r="D180" s="101"/>
      <c r="E180" s="101"/>
      <c r="F180" s="101"/>
      <c r="G180" s="101"/>
      <c r="H180" s="101"/>
      <c r="I180" s="101"/>
      <c r="J180" s="101"/>
      <c r="K180" s="101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</row>
    <row r="181" spans="1:64" s="53" customFormat="1">
      <c r="A181" s="7"/>
      <c r="B181" s="100"/>
      <c r="C181" s="100"/>
      <c r="D181" s="101"/>
      <c r="E181" s="101"/>
      <c r="F181" s="101"/>
      <c r="G181" s="101"/>
      <c r="H181" s="101"/>
      <c r="I181" s="101"/>
      <c r="J181" s="101"/>
      <c r="K181" s="101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</row>
    <row r="182" spans="1:64" s="53" customFormat="1">
      <c r="A182" s="7"/>
      <c r="B182" s="100"/>
      <c r="C182" s="100"/>
      <c r="D182" s="101"/>
      <c r="E182" s="101"/>
      <c r="F182" s="101"/>
      <c r="G182" s="101"/>
      <c r="H182" s="101"/>
      <c r="I182" s="101"/>
      <c r="J182" s="101"/>
      <c r="K182" s="101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</row>
    <row r="183" spans="1:64" s="53" customFormat="1">
      <c r="A183" s="7"/>
      <c r="B183" s="100"/>
      <c r="C183" s="100"/>
      <c r="D183" s="101"/>
      <c r="E183" s="101"/>
      <c r="F183" s="101"/>
      <c r="G183" s="101"/>
      <c r="H183" s="101"/>
      <c r="I183" s="101"/>
      <c r="J183" s="101"/>
      <c r="K183" s="101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</row>
    <row r="184" spans="1:64" s="53" customFormat="1">
      <c r="A184" s="7"/>
      <c r="B184" s="100"/>
      <c r="C184" s="100"/>
      <c r="D184" s="101"/>
      <c r="E184" s="101"/>
      <c r="F184" s="101"/>
      <c r="G184" s="101"/>
      <c r="H184" s="101"/>
      <c r="I184" s="101"/>
      <c r="J184" s="101"/>
      <c r="K184" s="101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</row>
    <row r="185" spans="1:64" s="53" customFormat="1">
      <c r="A185" s="7"/>
      <c r="B185" s="100"/>
      <c r="C185" s="100"/>
      <c r="D185" s="101"/>
      <c r="E185" s="101"/>
      <c r="F185" s="101"/>
      <c r="G185" s="101"/>
      <c r="H185" s="101"/>
      <c r="I185" s="101"/>
      <c r="J185" s="101"/>
      <c r="K185" s="101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</row>
    <row r="186" spans="1:64" s="53" customFormat="1">
      <c r="A186" s="7"/>
      <c r="B186" s="100"/>
      <c r="C186" s="100"/>
      <c r="D186" s="101"/>
      <c r="E186" s="101"/>
      <c r="F186" s="101"/>
      <c r="G186" s="101"/>
      <c r="H186" s="101"/>
      <c r="I186" s="101"/>
      <c r="J186" s="101"/>
      <c r="K186" s="101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</row>
    <row r="187" spans="1:64" s="53" customFormat="1">
      <c r="A187" s="7"/>
      <c r="B187" s="100"/>
      <c r="C187" s="100"/>
      <c r="D187" s="101"/>
      <c r="E187" s="101"/>
      <c r="F187" s="101"/>
      <c r="G187" s="101"/>
      <c r="H187" s="101"/>
      <c r="I187" s="101"/>
      <c r="J187" s="101"/>
      <c r="K187" s="101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</row>
    <row r="188" spans="1:64" s="53" customFormat="1">
      <c r="A188" s="7"/>
      <c r="B188" s="100"/>
      <c r="C188" s="100"/>
      <c r="D188" s="101"/>
      <c r="E188" s="101"/>
      <c r="F188" s="101"/>
      <c r="G188" s="101"/>
      <c r="H188" s="101"/>
      <c r="I188" s="101"/>
      <c r="J188" s="101"/>
      <c r="K188" s="101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</row>
    <row r="189" spans="1:64" s="53" customFormat="1">
      <c r="A189" s="7"/>
      <c r="B189" s="100"/>
      <c r="C189" s="100"/>
      <c r="D189" s="101"/>
      <c r="E189" s="101"/>
      <c r="F189" s="101"/>
      <c r="G189" s="101"/>
      <c r="H189" s="101"/>
      <c r="I189" s="101"/>
      <c r="J189" s="101"/>
      <c r="K189" s="101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</row>
    <row r="190" spans="1:64" s="53" customFormat="1">
      <c r="A190" s="7"/>
      <c r="B190" s="100"/>
      <c r="C190" s="100"/>
      <c r="D190" s="101"/>
      <c r="E190" s="101"/>
      <c r="F190" s="101"/>
      <c r="G190" s="101"/>
      <c r="H190" s="101"/>
      <c r="I190" s="101"/>
      <c r="J190" s="101"/>
      <c r="K190" s="101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</row>
    <row r="191" spans="1:64" s="53" customFormat="1">
      <c r="A191" s="7"/>
      <c r="B191" s="100"/>
      <c r="C191" s="100"/>
      <c r="D191" s="101"/>
      <c r="E191" s="101"/>
      <c r="F191" s="101"/>
      <c r="G191" s="101"/>
      <c r="H191" s="101"/>
      <c r="I191" s="101"/>
      <c r="J191" s="101"/>
      <c r="K191" s="101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</row>
    <row r="192" spans="1:64" s="53" customFormat="1">
      <c r="A192" s="7"/>
      <c r="B192" s="100"/>
      <c r="C192" s="100"/>
      <c r="D192" s="101"/>
      <c r="E192" s="101"/>
      <c r="F192" s="101"/>
      <c r="G192" s="101"/>
      <c r="H192" s="101"/>
      <c r="I192" s="101"/>
      <c r="J192" s="101"/>
      <c r="K192" s="101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</row>
    <row r="193" spans="1:64" s="53" customFormat="1">
      <c r="A193" s="7"/>
      <c r="B193" s="100"/>
      <c r="C193" s="100"/>
      <c r="D193" s="101"/>
      <c r="E193" s="101"/>
      <c r="F193" s="101"/>
      <c r="G193" s="101"/>
      <c r="H193" s="101"/>
      <c r="I193" s="101"/>
      <c r="J193" s="101"/>
      <c r="K193" s="101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</row>
    <row r="194" spans="1:64" s="53" customFormat="1">
      <c r="A194" s="7"/>
      <c r="B194" s="100"/>
      <c r="C194" s="100"/>
      <c r="D194" s="101"/>
      <c r="E194" s="101"/>
      <c r="F194" s="101"/>
      <c r="G194" s="101"/>
      <c r="H194" s="101"/>
      <c r="I194" s="101"/>
      <c r="J194" s="101"/>
      <c r="K194" s="101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</row>
    <row r="195" spans="1:64" s="53" customFormat="1">
      <c r="A195" s="7"/>
      <c r="B195" s="100"/>
      <c r="C195" s="100"/>
      <c r="D195" s="101"/>
      <c r="E195" s="101"/>
      <c r="F195" s="101"/>
      <c r="G195" s="101"/>
      <c r="H195" s="101"/>
      <c r="I195" s="101"/>
      <c r="J195" s="101"/>
      <c r="K195" s="101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</row>
    <row r="196" spans="1:64" s="53" customFormat="1">
      <c r="A196" s="7"/>
      <c r="B196" s="100"/>
      <c r="C196" s="100"/>
      <c r="D196" s="101"/>
      <c r="E196" s="101"/>
      <c r="F196" s="101"/>
      <c r="G196" s="101"/>
      <c r="H196" s="101"/>
      <c r="I196" s="101"/>
      <c r="J196" s="101"/>
      <c r="K196" s="101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</row>
    <row r="197" spans="1:64" s="53" customFormat="1">
      <c r="A197" s="7"/>
      <c r="B197" s="100"/>
      <c r="C197" s="100"/>
      <c r="D197" s="101"/>
      <c r="E197" s="101"/>
      <c r="F197" s="101"/>
      <c r="G197" s="101"/>
      <c r="H197" s="101"/>
      <c r="I197" s="101"/>
      <c r="J197" s="101"/>
      <c r="K197" s="101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</row>
    <row r="198" spans="1:64" s="53" customFormat="1">
      <c r="A198" s="7"/>
      <c r="B198" s="100"/>
      <c r="C198" s="100"/>
      <c r="D198" s="101"/>
      <c r="E198" s="101"/>
      <c r="F198" s="101"/>
      <c r="G198" s="101"/>
      <c r="H198" s="101"/>
      <c r="I198" s="101"/>
      <c r="J198" s="101"/>
      <c r="K198" s="101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</row>
    <row r="199" spans="1:64" s="53" customFormat="1">
      <c r="A199" s="7"/>
      <c r="B199" s="100"/>
      <c r="C199" s="100"/>
      <c r="D199" s="101"/>
      <c r="E199" s="101"/>
      <c r="F199" s="101"/>
      <c r="G199" s="101"/>
      <c r="H199" s="101"/>
      <c r="I199" s="101"/>
      <c r="J199" s="101"/>
      <c r="K199" s="101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</row>
    <row r="200" spans="1:64" s="53" customFormat="1">
      <c r="A200" s="7"/>
      <c r="B200" s="100"/>
      <c r="C200" s="100"/>
      <c r="D200" s="101"/>
      <c r="E200" s="101"/>
      <c r="F200" s="101"/>
      <c r="G200" s="101"/>
      <c r="H200" s="101"/>
      <c r="I200" s="101"/>
      <c r="J200" s="101"/>
      <c r="K200" s="101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</row>
    <row r="201" spans="1:64" s="53" customFormat="1">
      <c r="A201" s="7"/>
      <c r="B201" s="100"/>
      <c r="C201" s="100"/>
      <c r="D201" s="101"/>
      <c r="E201" s="101"/>
      <c r="F201" s="101"/>
      <c r="G201" s="101"/>
      <c r="H201" s="101"/>
      <c r="I201" s="101"/>
      <c r="J201" s="101"/>
      <c r="K201" s="101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</row>
    <row r="202" spans="1:64" s="53" customFormat="1">
      <c r="A202" s="7"/>
      <c r="B202" s="100"/>
      <c r="C202" s="100"/>
      <c r="D202" s="101"/>
      <c r="E202" s="101"/>
      <c r="F202" s="101"/>
      <c r="G202" s="101"/>
      <c r="H202" s="101"/>
      <c r="I202" s="101"/>
      <c r="J202" s="101"/>
      <c r="K202" s="101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</row>
    <row r="203" spans="1:64" s="53" customFormat="1">
      <c r="A203" s="7"/>
      <c r="B203" s="100"/>
      <c r="C203" s="100"/>
      <c r="D203" s="101"/>
      <c r="E203" s="101"/>
      <c r="F203" s="101"/>
      <c r="G203" s="101"/>
      <c r="H203" s="101"/>
      <c r="I203" s="101"/>
      <c r="J203" s="101"/>
      <c r="K203" s="101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</row>
    <row r="204" spans="1:64" s="53" customFormat="1">
      <c r="A204" s="7"/>
      <c r="B204" s="100"/>
      <c r="C204" s="100"/>
      <c r="D204" s="101"/>
      <c r="E204" s="101"/>
      <c r="F204" s="101"/>
      <c r="G204" s="101"/>
      <c r="H204" s="101"/>
      <c r="I204" s="101"/>
      <c r="J204" s="101"/>
      <c r="K204" s="101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</row>
    <row r="205" spans="1:64" s="53" customFormat="1">
      <c r="A205" s="7"/>
      <c r="B205" s="100"/>
      <c r="C205" s="100"/>
      <c r="D205" s="101"/>
      <c r="E205" s="101"/>
      <c r="F205" s="101"/>
      <c r="G205" s="101"/>
      <c r="H205" s="101"/>
      <c r="I205" s="101"/>
      <c r="J205" s="101"/>
      <c r="K205" s="101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</row>
    <row r="206" spans="1:64" s="53" customFormat="1">
      <c r="A206" s="7"/>
      <c r="B206" s="100"/>
      <c r="C206" s="100"/>
      <c r="D206" s="101"/>
      <c r="E206" s="101"/>
      <c r="F206" s="101"/>
      <c r="G206" s="101"/>
      <c r="H206" s="101"/>
      <c r="I206" s="101"/>
      <c r="J206" s="101"/>
      <c r="K206" s="101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</row>
    <row r="207" spans="1:64" s="53" customFormat="1">
      <c r="A207" s="7"/>
      <c r="B207" s="100"/>
      <c r="C207" s="100"/>
      <c r="D207" s="101"/>
      <c r="E207" s="101"/>
      <c r="F207" s="101"/>
      <c r="G207" s="101"/>
      <c r="H207" s="101"/>
      <c r="I207" s="101"/>
      <c r="J207" s="101"/>
      <c r="K207" s="101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</row>
    <row r="208" spans="1:64" s="53" customFormat="1">
      <c r="A208" s="7"/>
      <c r="B208" s="100"/>
      <c r="C208" s="100"/>
      <c r="D208" s="101"/>
      <c r="E208" s="101"/>
      <c r="F208" s="101"/>
      <c r="G208" s="101"/>
      <c r="H208" s="101"/>
      <c r="I208" s="101"/>
      <c r="J208" s="101"/>
      <c r="K208" s="101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</row>
    <row r="209" spans="1:64" s="53" customFormat="1">
      <c r="A209" s="7"/>
      <c r="B209" s="100"/>
      <c r="C209" s="100"/>
      <c r="D209" s="101"/>
      <c r="E209" s="101"/>
      <c r="F209" s="101"/>
      <c r="G209" s="101"/>
      <c r="H209" s="101"/>
      <c r="I209" s="101"/>
      <c r="J209" s="101"/>
      <c r="K209" s="101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</row>
    <row r="210" spans="1:64" s="53" customFormat="1">
      <c r="A210" s="7"/>
      <c r="B210" s="100"/>
      <c r="C210" s="100"/>
      <c r="D210" s="101"/>
      <c r="E210" s="101"/>
      <c r="F210" s="101"/>
      <c r="G210" s="101"/>
      <c r="H210" s="101"/>
      <c r="I210" s="101"/>
      <c r="J210" s="101"/>
      <c r="K210" s="101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</row>
    <row r="211" spans="1:64" s="53" customFormat="1">
      <c r="A211" s="7"/>
      <c r="B211" s="100"/>
      <c r="C211" s="100"/>
      <c r="D211" s="101"/>
      <c r="E211" s="101"/>
      <c r="F211" s="101"/>
      <c r="G211" s="101"/>
      <c r="H211" s="101"/>
      <c r="I211" s="101"/>
      <c r="J211" s="101"/>
      <c r="K211" s="101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</row>
    <row r="212" spans="1:64" s="53" customFormat="1">
      <c r="A212" s="7"/>
      <c r="B212" s="100"/>
      <c r="C212" s="100"/>
      <c r="D212" s="101"/>
      <c r="E212" s="101"/>
      <c r="F212" s="101"/>
      <c r="G212" s="101"/>
      <c r="H212" s="101"/>
      <c r="I212" s="101"/>
      <c r="J212" s="101"/>
      <c r="K212" s="101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</row>
    <row r="213" spans="1:64" s="53" customFormat="1">
      <c r="A213" s="7"/>
      <c r="B213" s="100"/>
      <c r="C213" s="100"/>
      <c r="D213" s="101"/>
      <c r="E213" s="101"/>
      <c r="F213" s="101"/>
      <c r="G213" s="101"/>
      <c r="H213" s="101"/>
      <c r="I213" s="101"/>
      <c r="J213" s="101"/>
      <c r="K213" s="101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</row>
    <row r="214" spans="1:64" s="53" customFormat="1">
      <c r="A214" s="7"/>
      <c r="B214" s="100"/>
      <c r="C214" s="100"/>
      <c r="D214" s="101"/>
      <c r="E214" s="101"/>
      <c r="F214" s="101"/>
      <c r="G214" s="101"/>
      <c r="H214" s="101"/>
      <c r="I214" s="101"/>
      <c r="J214" s="101"/>
      <c r="K214" s="101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</row>
    <row r="215" spans="1:64" s="53" customFormat="1">
      <c r="A215" s="7"/>
      <c r="B215" s="100"/>
      <c r="C215" s="100"/>
      <c r="D215" s="101"/>
      <c r="E215" s="101"/>
      <c r="F215" s="101"/>
      <c r="G215" s="101"/>
      <c r="H215" s="101"/>
      <c r="I215" s="101"/>
      <c r="J215" s="101"/>
      <c r="K215" s="101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</row>
    <row r="216" spans="1:64" s="53" customFormat="1">
      <c r="A216" s="7"/>
      <c r="B216" s="100"/>
      <c r="C216" s="100"/>
      <c r="D216" s="101"/>
      <c r="E216" s="101"/>
      <c r="F216" s="101"/>
      <c r="G216" s="101"/>
      <c r="H216" s="101"/>
      <c r="I216" s="101"/>
      <c r="J216" s="101"/>
      <c r="K216" s="101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</row>
    <row r="217" spans="1:64" s="53" customFormat="1">
      <c r="A217" s="7"/>
      <c r="B217" s="100"/>
      <c r="C217" s="100"/>
      <c r="D217" s="101"/>
      <c r="E217" s="101"/>
      <c r="F217" s="101"/>
      <c r="G217" s="101"/>
      <c r="H217" s="101"/>
      <c r="I217" s="101"/>
      <c r="J217" s="101"/>
      <c r="K217" s="101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</row>
    <row r="218" spans="1:64" s="53" customFormat="1">
      <c r="A218" s="7"/>
      <c r="B218" s="100"/>
      <c r="C218" s="100"/>
      <c r="D218" s="101"/>
      <c r="E218" s="101"/>
      <c r="F218" s="101"/>
      <c r="G218" s="101"/>
      <c r="H218" s="101"/>
      <c r="I218" s="101"/>
      <c r="J218" s="101"/>
      <c r="K218" s="101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</row>
    <row r="219" spans="1:64" s="53" customFormat="1">
      <c r="A219" s="7"/>
      <c r="B219" s="100"/>
      <c r="C219" s="100"/>
      <c r="D219" s="101"/>
      <c r="E219" s="101"/>
      <c r="F219" s="101"/>
      <c r="G219" s="101"/>
      <c r="H219" s="101"/>
      <c r="I219" s="101"/>
      <c r="J219" s="101"/>
      <c r="K219" s="101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</row>
    <row r="220" spans="1:64" s="53" customFormat="1">
      <c r="A220" s="7"/>
      <c r="B220" s="100"/>
      <c r="C220" s="100"/>
      <c r="D220" s="101"/>
      <c r="E220" s="101"/>
      <c r="F220" s="101"/>
      <c r="G220" s="101"/>
      <c r="H220" s="101"/>
      <c r="I220" s="101"/>
      <c r="J220" s="101"/>
      <c r="K220" s="101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</row>
    <row r="221" spans="1:64" s="53" customFormat="1">
      <c r="A221" s="7"/>
      <c r="B221" s="100"/>
      <c r="C221" s="100"/>
      <c r="D221" s="101"/>
      <c r="E221" s="101"/>
      <c r="F221" s="101"/>
      <c r="G221" s="101"/>
      <c r="H221" s="101"/>
      <c r="I221" s="101"/>
      <c r="J221" s="101"/>
      <c r="K221" s="101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</row>
    <row r="222" spans="1:64" s="53" customFormat="1">
      <c r="A222" s="7"/>
      <c r="B222" s="100"/>
      <c r="C222" s="100"/>
      <c r="D222" s="101"/>
      <c r="E222" s="101"/>
      <c r="F222" s="101"/>
      <c r="G222" s="101"/>
      <c r="H222" s="101"/>
      <c r="I222" s="101"/>
      <c r="J222" s="101"/>
      <c r="K222" s="101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</row>
    <row r="223" spans="1:64" s="53" customFormat="1">
      <c r="A223" s="7"/>
      <c r="B223" s="100"/>
      <c r="C223" s="100"/>
      <c r="D223" s="101"/>
      <c r="E223" s="101"/>
      <c r="F223" s="101"/>
      <c r="G223" s="101"/>
      <c r="H223" s="101"/>
      <c r="I223" s="101"/>
      <c r="J223" s="101"/>
      <c r="K223" s="101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</row>
    <row r="224" spans="1:64" s="53" customFormat="1">
      <c r="A224" s="7"/>
      <c r="B224" s="100"/>
      <c r="C224" s="100"/>
      <c r="D224" s="101"/>
      <c r="E224" s="101"/>
      <c r="F224" s="101"/>
      <c r="G224" s="101"/>
      <c r="H224" s="101"/>
      <c r="I224" s="101"/>
      <c r="J224" s="101"/>
      <c r="K224" s="101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</row>
    <row r="225" spans="1:64" s="53" customFormat="1">
      <c r="A225" s="7"/>
      <c r="B225" s="100"/>
      <c r="C225" s="100"/>
      <c r="D225" s="101"/>
      <c r="E225" s="101"/>
      <c r="F225" s="101"/>
      <c r="G225" s="101"/>
      <c r="H225" s="101"/>
      <c r="I225" s="101"/>
      <c r="J225" s="101"/>
      <c r="K225" s="101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</row>
    <row r="226" spans="1:64" s="53" customFormat="1">
      <c r="A226" s="7"/>
      <c r="B226" s="100"/>
      <c r="C226" s="100"/>
      <c r="D226" s="101"/>
      <c r="E226" s="101"/>
      <c r="F226" s="101"/>
      <c r="G226" s="101"/>
      <c r="H226" s="101"/>
      <c r="I226" s="101"/>
      <c r="J226" s="101"/>
      <c r="K226" s="101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</row>
    <row r="227" spans="1:64" s="53" customFormat="1">
      <c r="A227" s="7"/>
      <c r="B227" s="100"/>
      <c r="C227" s="100"/>
      <c r="D227" s="101"/>
      <c r="E227" s="101"/>
      <c r="F227" s="101"/>
      <c r="G227" s="101"/>
      <c r="H227" s="101"/>
      <c r="I227" s="101"/>
      <c r="J227" s="101"/>
      <c r="K227" s="101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</row>
    <row r="228" spans="1:64" s="53" customFormat="1">
      <c r="A228" s="7"/>
      <c r="B228" s="100"/>
      <c r="C228" s="100"/>
      <c r="D228" s="101"/>
      <c r="E228" s="101"/>
      <c r="F228" s="101"/>
      <c r="G228" s="101"/>
      <c r="H228" s="101"/>
      <c r="I228" s="101"/>
      <c r="J228" s="101"/>
      <c r="K228" s="101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</row>
    <row r="229" spans="1:64" s="53" customFormat="1">
      <c r="A229" s="7"/>
      <c r="B229" s="100"/>
      <c r="C229" s="100"/>
      <c r="D229" s="101"/>
      <c r="E229" s="101"/>
      <c r="F229" s="101"/>
      <c r="G229" s="101"/>
      <c r="H229" s="101"/>
      <c r="I229" s="101"/>
      <c r="J229" s="101"/>
      <c r="K229" s="101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</row>
    <row r="230" spans="1:64" s="53" customFormat="1">
      <c r="A230" s="7"/>
      <c r="B230" s="100"/>
      <c r="C230" s="100"/>
      <c r="D230" s="101"/>
      <c r="E230" s="101"/>
      <c r="F230" s="101"/>
      <c r="G230" s="101"/>
      <c r="H230" s="101"/>
      <c r="I230" s="101"/>
      <c r="J230" s="101"/>
      <c r="K230" s="101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</row>
    <row r="231" spans="1:64" s="53" customFormat="1">
      <c r="A231" s="7"/>
      <c r="B231" s="100"/>
      <c r="C231" s="100"/>
      <c r="D231" s="101"/>
      <c r="E231" s="101"/>
      <c r="F231" s="101"/>
      <c r="G231" s="101"/>
      <c r="H231" s="101"/>
      <c r="I231" s="101"/>
      <c r="J231" s="101"/>
      <c r="K231" s="101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</row>
    <row r="232" spans="1:64" s="53" customFormat="1">
      <c r="A232" s="7"/>
      <c r="B232" s="100"/>
      <c r="C232" s="100"/>
      <c r="D232" s="101"/>
      <c r="E232" s="101"/>
      <c r="F232" s="101"/>
      <c r="G232" s="101"/>
      <c r="H232" s="101"/>
      <c r="I232" s="101"/>
      <c r="J232" s="101"/>
      <c r="K232" s="101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</row>
    <row r="233" spans="1:64" s="53" customFormat="1">
      <c r="A233" s="7"/>
      <c r="B233" s="100"/>
      <c r="C233" s="100"/>
      <c r="D233" s="101"/>
      <c r="E233" s="101"/>
      <c r="F233" s="101"/>
      <c r="G233" s="101"/>
      <c r="H233" s="101"/>
      <c r="I233" s="101"/>
      <c r="J233" s="101"/>
      <c r="K233" s="101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</row>
    <row r="234" spans="1:64" s="53" customFormat="1">
      <c r="A234" s="7"/>
      <c r="B234" s="100"/>
      <c r="C234" s="100"/>
      <c r="D234" s="101"/>
      <c r="E234" s="101"/>
      <c r="F234" s="101"/>
      <c r="G234" s="101"/>
      <c r="H234" s="101"/>
      <c r="I234" s="101"/>
      <c r="J234" s="101"/>
      <c r="K234" s="101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</row>
    <row r="235" spans="1:64" s="53" customFormat="1">
      <c r="A235" s="7"/>
      <c r="B235" s="100"/>
      <c r="C235" s="100"/>
      <c r="D235" s="101"/>
      <c r="E235" s="101"/>
      <c r="F235" s="101"/>
      <c r="G235" s="101"/>
      <c r="H235" s="101"/>
      <c r="I235" s="101"/>
      <c r="J235" s="101"/>
      <c r="K235" s="101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</row>
    <row r="236" spans="1:64" s="53" customFormat="1">
      <c r="A236" s="7"/>
      <c r="B236" s="100"/>
      <c r="C236" s="100"/>
      <c r="D236" s="101"/>
      <c r="E236" s="101"/>
      <c r="F236" s="101"/>
      <c r="G236" s="101"/>
      <c r="H236" s="101"/>
      <c r="I236" s="101"/>
      <c r="J236" s="101"/>
      <c r="K236" s="101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</row>
    <row r="237" spans="1:64" s="53" customFormat="1">
      <c r="A237" s="7"/>
      <c r="B237" s="100"/>
      <c r="C237" s="100"/>
      <c r="D237" s="101"/>
      <c r="E237" s="101"/>
      <c r="F237" s="101"/>
      <c r="G237" s="101"/>
      <c r="H237" s="101"/>
      <c r="I237" s="101"/>
      <c r="J237" s="101"/>
      <c r="K237" s="101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</row>
    <row r="238" spans="1:64" s="53" customFormat="1">
      <c r="A238" s="7"/>
      <c r="B238" s="100"/>
      <c r="C238" s="100"/>
      <c r="D238" s="101"/>
      <c r="E238" s="101"/>
      <c r="F238" s="101"/>
      <c r="G238" s="101"/>
      <c r="H238" s="101"/>
      <c r="I238" s="101"/>
      <c r="J238" s="101"/>
      <c r="K238" s="101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</row>
    <row r="239" spans="1:64" s="53" customFormat="1">
      <c r="A239" s="7"/>
      <c r="B239" s="100"/>
      <c r="C239" s="100"/>
      <c r="D239" s="101"/>
      <c r="E239" s="101"/>
      <c r="F239" s="101"/>
      <c r="G239" s="101"/>
      <c r="H239" s="101"/>
      <c r="I239" s="101"/>
      <c r="J239" s="101"/>
      <c r="K239" s="101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</row>
    <row r="240" spans="1:64" s="53" customFormat="1">
      <c r="A240" s="7"/>
      <c r="B240" s="100"/>
      <c r="C240" s="100"/>
      <c r="D240" s="101"/>
      <c r="E240" s="101"/>
      <c r="F240" s="101"/>
      <c r="G240" s="101"/>
      <c r="H240" s="101"/>
      <c r="I240" s="101"/>
      <c r="J240" s="101"/>
      <c r="K240" s="101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</row>
    <row r="241" spans="1:64" s="53" customFormat="1">
      <c r="A241" s="7"/>
      <c r="B241" s="100"/>
      <c r="C241" s="100"/>
      <c r="D241" s="101"/>
      <c r="E241" s="101"/>
      <c r="F241" s="101"/>
      <c r="G241" s="101"/>
      <c r="H241" s="101"/>
      <c r="I241" s="101"/>
      <c r="J241" s="101"/>
      <c r="K241" s="101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</row>
    <row r="242" spans="1:64" s="53" customFormat="1">
      <c r="A242" s="7"/>
      <c r="B242" s="100"/>
      <c r="C242" s="100"/>
      <c r="D242" s="101"/>
      <c r="E242" s="101"/>
      <c r="F242" s="101"/>
      <c r="G242" s="101"/>
      <c r="H242" s="101"/>
      <c r="I242" s="101"/>
      <c r="J242" s="101"/>
      <c r="K242" s="101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</row>
    <row r="243" spans="1:64" s="53" customFormat="1">
      <c r="A243" s="7"/>
      <c r="B243" s="100"/>
      <c r="C243" s="100"/>
      <c r="D243" s="101"/>
      <c r="E243" s="101"/>
      <c r="F243" s="101"/>
      <c r="G243" s="101"/>
      <c r="H243" s="101"/>
      <c r="I243" s="101"/>
      <c r="J243" s="101"/>
      <c r="K243" s="101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</row>
    <row r="244" spans="1:64" s="53" customFormat="1">
      <c r="A244" s="7"/>
      <c r="B244" s="100"/>
      <c r="C244" s="100"/>
      <c r="D244" s="101"/>
      <c r="E244" s="101"/>
      <c r="F244" s="101"/>
      <c r="G244" s="101"/>
      <c r="H244" s="101"/>
      <c r="I244" s="101"/>
      <c r="J244" s="101"/>
      <c r="K244" s="101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</row>
    <row r="245" spans="1:64" s="53" customFormat="1">
      <c r="A245" s="7"/>
      <c r="B245" s="100"/>
      <c r="C245" s="100"/>
      <c r="D245" s="101"/>
      <c r="E245" s="101"/>
      <c r="F245" s="101"/>
      <c r="G245" s="101"/>
      <c r="H245" s="101"/>
      <c r="I245" s="101"/>
      <c r="J245" s="101"/>
      <c r="K245" s="101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</row>
    <row r="246" spans="1:64" s="53" customFormat="1">
      <c r="A246" s="7"/>
      <c r="B246" s="100"/>
      <c r="C246" s="100"/>
      <c r="D246" s="101"/>
      <c r="E246" s="101"/>
      <c r="F246" s="101"/>
      <c r="G246" s="101"/>
      <c r="H246" s="101"/>
      <c r="I246" s="101"/>
      <c r="J246" s="101"/>
      <c r="K246" s="101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</row>
    <row r="247" spans="1:64" s="53" customFormat="1">
      <c r="A247" s="7"/>
      <c r="B247" s="100"/>
      <c r="C247" s="100"/>
      <c r="D247" s="101"/>
      <c r="E247" s="101"/>
      <c r="F247" s="101"/>
      <c r="G247" s="101"/>
      <c r="H247" s="101"/>
      <c r="I247" s="101"/>
      <c r="J247" s="101"/>
      <c r="K247" s="101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</row>
    <row r="248" spans="1:64" s="53" customFormat="1">
      <c r="A248" s="7"/>
      <c r="B248" s="100"/>
      <c r="C248" s="100"/>
      <c r="D248" s="101"/>
      <c r="E248" s="101"/>
      <c r="F248" s="101"/>
      <c r="G248" s="101"/>
      <c r="H248" s="101"/>
      <c r="I248" s="101"/>
      <c r="J248" s="101"/>
      <c r="K248" s="101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</row>
    <row r="249" spans="1:64" s="53" customFormat="1">
      <c r="A249" s="7"/>
      <c r="B249" s="100"/>
      <c r="C249" s="100"/>
      <c r="D249" s="101"/>
      <c r="E249" s="101"/>
      <c r="F249" s="101"/>
      <c r="G249" s="101"/>
      <c r="H249" s="101"/>
      <c r="I249" s="101"/>
      <c r="J249" s="101"/>
      <c r="K249" s="101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</row>
    <row r="250" spans="1:64" s="53" customFormat="1">
      <c r="A250" s="7"/>
      <c r="B250" s="100"/>
      <c r="C250" s="100"/>
      <c r="D250" s="101"/>
      <c r="E250" s="101"/>
      <c r="F250" s="101"/>
      <c r="G250" s="101"/>
      <c r="H250" s="101"/>
      <c r="I250" s="101"/>
      <c r="J250" s="101"/>
      <c r="K250" s="101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</row>
    <row r="251" spans="1:64" s="53" customFormat="1">
      <c r="A251" s="7"/>
      <c r="B251" s="100"/>
      <c r="C251" s="100"/>
      <c r="D251" s="101"/>
      <c r="E251" s="101"/>
      <c r="F251" s="101"/>
      <c r="G251" s="101"/>
      <c r="H251" s="101"/>
      <c r="I251" s="101"/>
      <c r="J251" s="101"/>
      <c r="K251" s="101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</row>
    <row r="252" spans="1:64" s="53" customFormat="1">
      <c r="A252" s="7"/>
      <c r="B252" s="100"/>
      <c r="C252" s="100"/>
      <c r="D252" s="101"/>
      <c r="E252" s="101"/>
      <c r="F252" s="101"/>
      <c r="G252" s="101"/>
      <c r="H252" s="101"/>
      <c r="I252" s="101"/>
      <c r="J252" s="101"/>
      <c r="K252" s="101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</row>
    <row r="253" spans="1:64" s="53" customFormat="1">
      <c r="A253" s="7"/>
      <c r="B253" s="100"/>
      <c r="C253" s="100"/>
      <c r="D253" s="101"/>
      <c r="E253" s="101"/>
      <c r="F253" s="101"/>
      <c r="G253" s="101"/>
      <c r="H253" s="101"/>
      <c r="I253" s="101"/>
      <c r="J253" s="101"/>
      <c r="K253" s="101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</row>
    <row r="254" spans="1:64" s="53" customFormat="1">
      <c r="A254" s="7"/>
      <c r="B254" s="100"/>
      <c r="C254" s="100"/>
      <c r="D254" s="101"/>
      <c r="E254" s="101"/>
      <c r="F254" s="101"/>
      <c r="G254" s="101"/>
      <c r="H254" s="101"/>
      <c r="I254" s="101"/>
      <c r="J254" s="101"/>
      <c r="K254" s="101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</row>
    <row r="255" spans="1:64" s="53" customFormat="1">
      <c r="A255" s="7"/>
      <c r="B255" s="100"/>
      <c r="C255" s="100"/>
      <c r="D255" s="101"/>
      <c r="E255" s="101"/>
      <c r="F255" s="101"/>
      <c r="G255" s="101"/>
      <c r="H255" s="101"/>
      <c r="I255" s="101"/>
      <c r="J255" s="101"/>
      <c r="K255" s="101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</row>
    <row r="256" spans="1:64" s="53" customFormat="1">
      <c r="A256" s="7"/>
      <c r="B256" s="100"/>
      <c r="C256" s="100"/>
      <c r="D256" s="101"/>
      <c r="E256" s="101"/>
      <c r="F256" s="101"/>
      <c r="G256" s="101"/>
      <c r="H256" s="101"/>
      <c r="I256" s="101"/>
      <c r="J256" s="101"/>
      <c r="K256" s="101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</row>
    <row r="257" spans="1:64" s="53" customFormat="1">
      <c r="A257" s="7"/>
      <c r="B257" s="100"/>
      <c r="C257" s="100"/>
      <c r="D257" s="101"/>
      <c r="E257" s="101"/>
      <c r="F257" s="101"/>
      <c r="G257" s="101"/>
      <c r="H257" s="101"/>
      <c r="I257" s="101"/>
      <c r="J257" s="101"/>
      <c r="K257" s="101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</row>
    <row r="258" spans="1:64" s="53" customFormat="1">
      <c r="A258" s="7"/>
      <c r="B258" s="100"/>
      <c r="C258" s="100"/>
      <c r="D258" s="101"/>
      <c r="E258" s="101"/>
      <c r="F258" s="101"/>
      <c r="G258" s="101"/>
      <c r="H258" s="101"/>
      <c r="I258" s="101"/>
      <c r="J258" s="101"/>
      <c r="K258" s="101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</row>
    <row r="259" spans="1:64" s="53" customFormat="1">
      <c r="A259" s="7"/>
      <c r="B259" s="100"/>
      <c r="C259" s="100"/>
      <c r="D259" s="101"/>
      <c r="E259" s="101"/>
      <c r="F259" s="101"/>
      <c r="G259" s="101"/>
      <c r="H259" s="101"/>
      <c r="I259" s="101"/>
      <c r="J259" s="101"/>
      <c r="K259" s="101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</row>
    <row r="260" spans="1:64" s="53" customFormat="1">
      <c r="A260" s="7"/>
      <c r="B260" s="100"/>
      <c r="C260" s="100"/>
      <c r="D260" s="101"/>
      <c r="E260" s="101"/>
      <c r="F260" s="101"/>
      <c r="G260" s="101"/>
      <c r="H260" s="101"/>
      <c r="I260" s="101"/>
      <c r="J260" s="101"/>
      <c r="K260" s="101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</row>
    <row r="261" spans="1:64" s="53" customFormat="1">
      <c r="A261" s="7"/>
      <c r="B261" s="100"/>
      <c r="C261" s="100"/>
      <c r="D261" s="101"/>
      <c r="E261" s="101"/>
      <c r="F261" s="101"/>
      <c r="G261" s="101"/>
      <c r="H261" s="101"/>
      <c r="I261" s="101"/>
      <c r="J261" s="101"/>
      <c r="K261" s="101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</row>
    <row r="262" spans="1:64" s="53" customFormat="1">
      <c r="A262" s="7"/>
      <c r="B262" s="100"/>
      <c r="C262" s="100"/>
      <c r="D262" s="101"/>
      <c r="E262" s="101"/>
      <c r="F262" s="101"/>
      <c r="G262" s="101"/>
      <c r="H262" s="101"/>
      <c r="I262" s="101"/>
      <c r="J262" s="101"/>
      <c r="K262" s="101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</row>
    <row r="263" spans="1:64" s="53" customFormat="1">
      <c r="A263" s="7"/>
      <c r="B263" s="100"/>
      <c r="C263" s="100"/>
      <c r="D263" s="101"/>
      <c r="E263" s="101"/>
      <c r="F263" s="101"/>
      <c r="G263" s="101"/>
      <c r="H263" s="101"/>
      <c r="I263" s="101"/>
      <c r="J263" s="101"/>
      <c r="K263" s="101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</row>
    <row r="264" spans="1:64" s="53" customFormat="1">
      <c r="A264" s="7"/>
      <c r="B264" s="100"/>
      <c r="C264" s="100"/>
      <c r="D264" s="101"/>
      <c r="E264" s="101"/>
      <c r="F264" s="101"/>
      <c r="G264" s="101"/>
      <c r="H264" s="101"/>
      <c r="I264" s="101"/>
      <c r="J264" s="101"/>
      <c r="K264" s="101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</row>
    <row r="265" spans="1:64" s="53" customFormat="1">
      <c r="A265" s="7"/>
      <c r="B265" s="100"/>
      <c r="C265" s="100"/>
      <c r="D265" s="101"/>
      <c r="E265" s="101"/>
      <c r="F265" s="101"/>
      <c r="G265" s="101"/>
      <c r="H265" s="101"/>
      <c r="I265" s="101"/>
      <c r="J265" s="101"/>
      <c r="K265" s="101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</row>
    <row r="266" spans="1:64" s="53" customFormat="1">
      <c r="A266" s="7"/>
      <c r="B266" s="100"/>
      <c r="C266" s="100"/>
      <c r="D266" s="101"/>
      <c r="E266" s="101"/>
      <c r="F266" s="101"/>
      <c r="G266" s="101"/>
      <c r="H266" s="101"/>
      <c r="I266" s="101"/>
      <c r="J266" s="101"/>
      <c r="K266" s="101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</row>
    <row r="267" spans="1:64" s="53" customFormat="1">
      <c r="A267" s="7"/>
      <c r="B267" s="100"/>
      <c r="C267" s="100"/>
      <c r="D267" s="101"/>
      <c r="E267" s="101"/>
      <c r="F267" s="101"/>
      <c r="G267" s="101"/>
      <c r="H267" s="101"/>
      <c r="I267" s="101"/>
      <c r="J267" s="101"/>
      <c r="K267" s="101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</row>
    <row r="268" spans="1:64" s="53" customFormat="1">
      <c r="A268" s="7"/>
      <c r="B268" s="100"/>
      <c r="C268" s="100"/>
      <c r="D268" s="101"/>
      <c r="E268" s="101"/>
      <c r="F268" s="101"/>
      <c r="G268" s="101"/>
      <c r="H268" s="101"/>
      <c r="I268" s="101"/>
      <c r="J268" s="101"/>
      <c r="K268" s="101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</row>
    <row r="269" spans="1:64" s="53" customFormat="1">
      <c r="A269" s="7"/>
      <c r="B269" s="100"/>
      <c r="C269" s="100"/>
      <c r="D269" s="101"/>
      <c r="E269" s="101"/>
      <c r="F269" s="101"/>
      <c r="G269" s="101"/>
      <c r="H269" s="101"/>
      <c r="I269" s="101"/>
      <c r="J269" s="101"/>
      <c r="K269" s="101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</row>
    <row r="270" spans="1:64" s="53" customFormat="1">
      <c r="A270" s="7"/>
      <c r="B270" s="100"/>
      <c r="C270" s="100"/>
      <c r="D270" s="101"/>
      <c r="E270" s="101"/>
      <c r="F270" s="101"/>
      <c r="G270" s="101"/>
      <c r="H270" s="101"/>
      <c r="I270" s="101"/>
      <c r="J270" s="101"/>
      <c r="K270" s="101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</row>
    <row r="271" spans="1:64" s="53" customFormat="1">
      <c r="A271" s="7"/>
      <c r="B271" s="100"/>
      <c r="C271" s="100"/>
      <c r="D271" s="101"/>
      <c r="E271" s="101"/>
      <c r="F271" s="101"/>
      <c r="G271" s="101"/>
      <c r="H271" s="101"/>
      <c r="I271" s="101"/>
      <c r="J271" s="101"/>
      <c r="K271" s="101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</row>
    <row r="272" spans="1:64" s="53" customFormat="1">
      <c r="A272" s="7"/>
      <c r="B272" s="100"/>
      <c r="C272" s="100"/>
      <c r="D272" s="101"/>
      <c r="E272" s="101"/>
      <c r="F272" s="101"/>
      <c r="G272" s="101"/>
      <c r="H272" s="101"/>
      <c r="I272" s="101"/>
      <c r="J272" s="101"/>
      <c r="K272" s="101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</row>
    <row r="273" spans="1:64" s="53" customFormat="1">
      <c r="A273" s="7"/>
      <c r="B273" s="100"/>
      <c r="C273" s="100"/>
      <c r="D273" s="101"/>
      <c r="E273" s="101"/>
      <c r="F273" s="101"/>
      <c r="G273" s="101"/>
      <c r="H273" s="101"/>
      <c r="I273" s="101"/>
      <c r="J273" s="101"/>
      <c r="K273" s="101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</row>
    <row r="274" spans="1:64" s="53" customFormat="1">
      <c r="A274" s="7"/>
      <c r="B274" s="100"/>
      <c r="C274" s="100"/>
      <c r="D274" s="101"/>
      <c r="E274" s="101"/>
      <c r="F274" s="101"/>
      <c r="G274" s="101"/>
      <c r="H274" s="101"/>
      <c r="I274" s="101"/>
      <c r="J274" s="101"/>
      <c r="K274" s="101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</row>
    <row r="275" spans="1:64" s="53" customFormat="1">
      <c r="A275" s="7"/>
      <c r="B275" s="100"/>
      <c r="C275" s="100"/>
      <c r="D275" s="101"/>
      <c r="E275" s="101"/>
      <c r="F275" s="101"/>
      <c r="G275" s="101"/>
      <c r="H275" s="101"/>
      <c r="I275" s="101"/>
      <c r="J275" s="101"/>
      <c r="K275" s="101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</row>
    <row r="276" spans="1:64" s="53" customFormat="1">
      <c r="A276" s="7"/>
      <c r="B276" s="100"/>
      <c r="C276" s="100"/>
      <c r="D276" s="101"/>
      <c r="E276" s="101"/>
      <c r="F276" s="101"/>
      <c r="G276" s="101"/>
      <c r="H276" s="101"/>
      <c r="I276" s="101"/>
      <c r="J276" s="101"/>
      <c r="K276" s="101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</row>
    <row r="277" spans="1:64" s="53" customFormat="1">
      <c r="A277" s="7"/>
      <c r="B277" s="100"/>
      <c r="C277" s="100"/>
      <c r="D277" s="101"/>
      <c r="E277" s="101"/>
      <c r="F277" s="101"/>
      <c r="G277" s="101"/>
      <c r="H277" s="101"/>
      <c r="I277" s="101"/>
      <c r="J277" s="101"/>
      <c r="K277" s="101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</row>
    <row r="278" spans="1:64" s="53" customFormat="1">
      <c r="A278" s="7"/>
      <c r="B278" s="100"/>
      <c r="C278" s="100"/>
      <c r="D278" s="101"/>
      <c r="E278" s="101"/>
      <c r="F278" s="101"/>
      <c r="G278" s="101"/>
      <c r="H278" s="101"/>
      <c r="I278" s="101"/>
      <c r="J278" s="101"/>
      <c r="K278" s="101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</row>
    <row r="279" spans="1:64" s="53" customFormat="1">
      <c r="A279" s="7"/>
      <c r="B279" s="100"/>
      <c r="C279" s="100"/>
      <c r="D279" s="101"/>
      <c r="E279" s="101"/>
      <c r="F279" s="101"/>
      <c r="G279" s="101"/>
      <c r="H279" s="101"/>
      <c r="I279" s="101"/>
      <c r="J279" s="101"/>
      <c r="K279" s="101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</row>
    <row r="280" spans="1:64" s="53" customFormat="1">
      <c r="A280" s="7"/>
      <c r="B280" s="100"/>
      <c r="C280" s="100"/>
      <c r="D280" s="101"/>
      <c r="E280" s="101"/>
      <c r="F280" s="101"/>
      <c r="G280" s="101"/>
      <c r="H280" s="101"/>
      <c r="I280" s="101"/>
      <c r="J280" s="101"/>
      <c r="K280" s="101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</row>
    <row r="281" spans="1:64" s="53" customFormat="1">
      <c r="A281" s="7"/>
      <c r="B281" s="100"/>
      <c r="C281" s="100"/>
      <c r="D281" s="101"/>
      <c r="E281" s="101"/>
      <c r="F281" s="101"/>
      <c r="G281" s="101"/>
      <c r="H281" s="101"/>
      <c r="I281" s="101"/>
      <c r="J281" s="101"/>
      <c r="K281" s="101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</row>
    <row r="282" spans="1:64" s="53" customFormat="1">
      <c r="A282" s="7"/>
      <c r="B282" s="100"/>
      <c r="C282" s="100"/>
      <c r="D282" s="101"/>
      <c r="E282" s="101"/>
      <c r="F282" s="101"/>
      <c r="G282" s="101"/>
      <c r="H282" s="101"/>
      <c r="I282" s="101"/>
      <c r="J282" s="101"/>
      <c r="K282" s="101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</row>
    <row r="283" spans="1:64" s="53" customFormat="1">
      <c r="A283" s="7"/>
      <c r="B283" s="100"/>
      <c r="C283" s="100"/>
      <c r="D283" s="101"/>
      <c r="E283" s="101"/>
      <c r="F283" s="101"/>
      <c r="G283" s="101"/>
      <c r="H283" s="101"/>
      <c r="I283" s="101"/>
      <c r="J283" s="101"/>
      <c r="K283" s="101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</row>
    <row r="284" spans="1:64" s="53" customFormat="1">
      <c r="A284" s="7"/>
      <c r="B284" s="100"/>
      <c r="C284" s="100"/>
      <c r="D284" s="101"/>
      <c r="E284" s="101"/>
      <c r="F284" s="101"/>
      <c r="G284" s="101"/>
      <c r="H284" s="101"/>
      <c r="I284" s="101"/>
      <c r="J284" s="101"/>
      <c r="K284" s="101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</row>
    <row r="285" spans="1:64" s="53" customFormat="1">
      <c r="A285" s="7"/>
      <c r="B285" s="100"/>
      <c r="C285" s="100"/>
      <c r="D285" s="101"/>
      <c r="E285" s="101"/>
      <c r="F285" s="101"/>
      <c r="G285" s="101"/>
      <c r="H285" s="101"/>
      <c r="I285" s="101"/>
      <c r="J285" s="101"/>
      <c r="K285" s="101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</row>
    <row r="286" spans="1:64" s="53" customFormat="1">
      <c r="A286" s="7"/>
      <c r="B286" s="100"/>
      <c r="C286" s="100"/>
      <c r="D286" s="101"/>
      <c r="E286" s="101"/>
      <c r="F286" s="101"/>
      <c r="G286" s="101"/>
      <c r="H286" s="101"/>
      <c r="I286" s="101"/>
      <c r="J286" s="101"/>
      <c r="K286" s="101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</row>
    <row r="287" spans="1:64" s="53" customFormat="1">
      <c r="A287" s="7"/>
      <c r="B287" s="100"/>
      <c r="C287" s="100"/>
      <c r="D287" s="101"/>
      <c r="E287" s="101"/>
      <c r="F287" s="101"/>
      <c r="G287" s="101"/>
      <c r="H287" s="101"/>
      <c r="I287" s="101"/>
      <c r="J287" s="101"/>
      <c r="K287" s="101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</row>
    <row r="288" spans="1:64" s="53" customFormat="1">
      <c r="A288" s="7"/>
      <c r="B288" s="100"/>
      <c r="C288" s="100"/>
      <c r="D288" s="101"/>
      <c r="E288" s="101"/>
      <c r="F288" s="101"/>
      <c r="G288" s="101"/>
      <c r="H288" s="101"/>
      <c r="I288" s="101"/>
      <c r="J288" s="101"/>
      <c r="K288" s="101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</row>
    <row r="289" spans="1:64" s="53" customFormat="1">
      <c r="A289" s="7"/>
      <c r="B289" s="100"/>
      <c r="C289" s="100"/>
      <c r="D289" s="101"/>
      <c r="E289" s="101"/>
      <c r="F289" s="101"/>
      <c r="G289" s="101"/>
      <c r="H289" s="101"/>
      <c r="I289" s="101"/>
      <c r="J289" s="101"/>
      <c r="K289" s="101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</row>
    <row r="290" spans="1:64" s="53" customFormat="1">
      <c r="A290" s="7"/>
      <c r="B290" s="100"/>
      <c r="C290" s="100"/>
      <c r="D290" s="101"/>
      <c r="E290" s="101"/>
      <c r="F290" s="101"/>
      <c r="G290" s="101"/>
      <c r="H290" s="101"/>
      <c r="I290" s="101"/>
      <c r="J290" s="101"/>
      <c r="K290" s="101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</row>
    <row r="291" spans="1:64" s="53" customFormat="1">
      <c r="A291" s="7"/>
      <c r="B291" s="100"/>
      <c r="C291" s="100"/>
      <c r="D291" s="101"/>
      <c r="E291" s="101"/>
      <c r="F291" s="101"/>
      <c r="G291" s="101"/>
      <c r="H291" s="101"/>
      <c r="I291" s="101"/>
      <c r="J291" s="101"/>
      <c r="K291" s="101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</row>
    <row r="292" spans="1:64" s="53" customFormat="1">
      <c r="A292" s="7"/>
      <c r="B292" s="100"/>
      <c r="C292" s="100"/>
      <c r="D292" s="101"/>
      <c r="E292" s="101"/>
      <c r="F292" s="101"/>
      <c r="G292" s="101"/>
      <c r="H292" s="101"/>
      <c r="I292" s="101"/>
      <c r="J292" s="101"/>
      <c r="K292" s="101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</row>
    <row r="293" spans="1:64" s="53" customFormat="1">
      <c r="A293" s="7"/>
      <c r="B293" s="100"/>
      <c r="C293" s="100"/>
      <c r="D293" s="101"/>
      <c r="E293" s="101"/>
      <c r="F293" s="101"/>
      <c r="G293" s="101"/>
      <c r="H293" s="101"/>
      <c r="I293" s="101"/>
      <c r="J293" s="101"/>
      <c r="K293" s="101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</row>
    <row r="294" spans="1:64" s="53" customFormat="1">
      <c r="A294" s="7"/>
      <c r="B294" s="100"/>
      <c r="C294" s="100"/>
      <c r="D294" s="101"/>
      <c r="E294" s="101"/>
      <c r="F294" s="101"/>
      <c r="G294" s="101"/>
      <c r="H294" s="101"/>
      <c r="I294" s="101"/>
      <c r="J294" s="101"/>
      <c r="K294" s="101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</row>
    <row r="295" spans="1:64" s="53" customFormat="1">
      <c r="A295" s="7"/>
      <c r="B295" s="100"/>
      <c r="C295" s="100"/>
      <c r="D295" s="101"/>
      <c r="E295" s="101"/>
      <c r="F295" s="101"/>
      <c r="G295" s="101"/>
      <c r="H295" s="101"/>
      <c r="I295" s="101"/>
      <c r="J295" s="101"/>
      <c r="K295" s="101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</row>
    <row r="296" spans="1:64" s="53" customFormat="1">
      <c r="A296" s="7"/>
      <c r="B296" s="100"/>
      <c r="C296" s="100"/>
      <c r="D296" s="101"/>
      <c r="E296" s="101"/>
      <c r="F296" s="101"/>
      <c r="G296" s="101"/>
      <c r="H296" s="101"/>
      <c r="I296" s="101"/>
      <c r="J296" s="101"/>
      <c r="K296" s="101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</row>
    <row r="297" spans="1:64" s="53" customFormat="1">
      <c r="A297" s="7"/>
      <c r="B297" s="100"/>
      <c r="C297" s="100"/>
      <c r="D297" s="101"/>
      <c r="E297" s="101"/>
      <c r="F297" s="101"/>
      <c r="G297" s="101"/>
      <c r="H297" s="101"/>
      <c r="I297" s="101"/>
      <c r="J297" s="101"/>
      <c r="K297" s="101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</row>
    <row r="298" spans="1:64" s="53" customFormat="1">
      <c r="A298" s="7"/>
      <c r="B298" s="100"/>
      <c r="C298" s="100"/>
      <c r="D298" s="101"/>
      <c r="E298" s="101"/>
      <c r="F298" s="101"/>
      <c r="G298" s="101"/>
      <c r="H298" s="101"/>
      <c r="I298" s="101"/>
      <c r="J298" s="101"/>
      <c r="K298" s="101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</row>
    <row r="299" spans="1:64" s="53" customFormat="1">
      <c r="A299" s="7"/>
      <c r="B299" s="100"/>
      <c r="C299" s="100"/>
      <c r="D299" s="101"/>
      <c r="E299" s="101"/>
      <c r="F299" s="101"/>
      <c r="G299" s="101"/>
      <c r="H299" s="101"/>
      <c r="I299" s="101"/>
      <c r="J299" s="101"/>
      <c r="K299" s="101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</row>
    <row r="300" spans="1:64" s="53" customFormat="1">
      <c r="A300" s="7"/>
      <c r="B300" s="100"/>
      <c r="C300" s="100"/>
      <c r="D300" s="101"/>
      <c r="E300" s="101"/>
      <c r="F300" s="101"/>
      <c r="G300" s="101"/>
      <c r="H300" s="101"/>
      <c r="I300" s="101"/>
      <c r="J300" s="101"/>
      <c r="K300" s="101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</row>
    <row r="301" spans="1:64" s="53" customFormat="1">
      <c r="A301" s="7"/>
      <c r="B301" s="100"/>
      <c r="C301" s="100"/>
      <c r="D301" s="101"/>
      <c r="E301" s="101"/>
      <c r="F301" s="101"/>
      <c r="G301" s="101"/>
      <c r="H301" s="101"/>
      <c r="I301" s="101"/>
      <c r="J301" s="101"/>
      <c r="K301" s="101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</row>
    <row r="302" spans="1:64" s="53" customFormat="1">
      <c r="A302" s="7"/>
      <c r="B302" s="100"/>
      <c r="C302" s="100"/>
      <c r="D302" s="101"/>
      <c r="E302" s="101"/>
      <c r="F302" s="101"/>
      <c r="G302" s="101"/>
      <c r="H302" s="101"/>
      <c r="I302" s="101"/>
      <c r="J302" s="101"/>
      <c r="K302" s="101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</row>
    <row r="303" spans="1:64" s="53" customFormat="1">
      <c r="A303" s="7"/>
      <c r="B303" s="100"/>
      <c r="C303" s="100"/>
      <c r="D303" s="101"/>
      <c r="E303" s="101"/>
      <c r="F303" s="101"/>
      <c r="G303" s="101"/>
      <c r="H303" s="101"/>
      <c r="I303" s="101"/>
      <c r="J303" s="101"/>
      <c r="K303" s="101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</row>
    <row r="304" spans="1:64" s="53" customFormat="1">
      <c r="A304" s="7"/>
      <c r="B304" s="100"/>
      <c r="C304" s="100"/>
      <c r="D304" s="101"/>
      <c r="E304" s="101"/>
      <c r="F304" s="101"/>
      <c r="G304" s="101"/>
      <c r="H304" s="101"/>
      <c r="I304" s="101"/>
      <c r="J304" s="101"/>
      <c r="K304" s="101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</row>
    <row r="305" spans="1:64" s="53" customFormat="1">
      <c r="A305" s="7"/>
      <c r="B305" s="100"/>
      <c r="C305" s="100"/>
      <c r="D305" s="101"/>
      <c r="E305" s="101"/>
      <c r="F305" s="101"/>
      <c r="G305" s="101"/>
      <c r="H305" s="101"/>
      <c r="I305" s="101"/>
      <c r="J305" s="101"/>
      <c r="K305" s="101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</row>
    <row r="306" spans="1:64" s="53" customFormat="1">
      <c r="A306" s="7"/>
      <c r="B306" s="100"/>
      <c r="C306" s="100"/>
      <c r="D306" s="101"/>
      <c r="E306" s="101"/>
      <c r="F306" s="101"/>
      <c r="G306" s="101"/>
      <c r="H306" s="101"/>
      <c r="I306" s="101"/>
      <c r="J306" s="101"/>
      <c r="K306" s="101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</row>
    <row r="307" spans="1:64" s="53" customFormat="1">
      <c r="A307" s="7"/>
      <c r="B307" s="100"/>
      <c r="C307" s="100"/>
      <c r="D307" s="101"/>
      <c r="E307" s="101"/>
      <c r="F307" s="101"/>
      <c r="G307" s="101"/>
      <c r="H307" s="101"/>
      <c r="I307" s="101"/>
      <c r="J307" s="101"/>
      <c r="K307" s="101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</row>
    <row r="308" spans="1:64" s="53" customFormat="1">
      <c r="A308" s="7"/>
      <c r="B308" s="100"/>
      <c r="C308" s="100"/>
      <c r="D308" s="101"/>
      <c r="E308" s="101"/>
      <c r="F308" s="101"/>
      <c r="G308" s="101"/>
      <c r="H308" s="101"/>
      <c r="I308" s="101"/>
      <c r="J308" s="101"/>
      <c r="K308" s="101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</row>
    <row r="309" spans="1:64" s="53" customFormat="1">
      <c r="A309" s="7"/>
      <c r="B309" s="100"/>
      <c r="C309" s="100"/>
      <c r="D309" s="101"/>
      <c r="E309" s="101"/>
      <c r="F309" s="101"/>
      <c r="G309" s="101"/>
      <c r="H309" s="101"/>
      <c r="I309" s="101"/>
      <c r="J309" s="101"/>
      <c r="K309" s="101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</row>
    <row r="310" spans="1:64" s="53" customFormat="1">
      <c r="A310" s="7"/>
      <c r="B310" s="100"/>
      <c r="C310" s="100"/>
      <c r="D310" s="101"/>
      <c r="E310" s="101"/>
      <c r="F310" s="101"/>
      <c r="G310" s="101"/>
      <c r="H310" s="101"/>
      <c r="I310" s="101"/>
      <c r="J310" s="101"/>
      <c r="K310" s="101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</row>
    <row r="311" spans="1:64" s="53" customFormat="1">
      <c r="A311" s="7"/>
      <c r="B311" s="100"/>
      <c r="C311" s="100"/>
      <c r="D311" s="101"/>
      <c r="E311" s="101"/>
      <c r="F311" s="101"/>
      <c r="G311" s="101"/>
      <c r="H311" s="101"/>
      <c r="I311" s="101"/>
      <c r="J311" s="101"/>
      <c r="K311" s="101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</row>
    <row r="312" spans="1:64" s="53" customFormat="1">
      <c r="A312" s="7"/>
      <c r="B312" s="100"/>
      <c r="C312" s="100"/>
      <c r="D312" s="101"/>
      <c r="E312" s="101"/>
      <c r="F312" s="101"/>
      <c r="G312" s="101"/>
      <c r="H312" s="101"/>
      <c r="I312" s="101"/>
      <c r="J312" s="101"/>
      <c r="K312" s="101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</row>
    <row r="313" spans="1:64" s="53" customFormat="1">
      <c r="A313" s="7"/>
      <c r="B313" s="100"/>
      <c r="C313" s="100"/>
      <c r="D313" s="101"/>
      <c r="E313" s="101"/>
      <c r="F313" s="101"/>
      <c r="G313" s="101"/>
      <c r="H313" s="101"/>
      <c r="I313" s="101"/>
      <c r="J313" s="101"/>
      <c r="K313" s="101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</row>
    <row r="314" spans="1:64" s="53" customFormat="1">
      <c r="A314" s="7"/>
      <c r="B314" s="100"/>
      <c r="C314" s="100"/>
      <c r="D314" s="101"/>
      <c r="E314" s="101"/>
      <c r="F314" s="101"/>
      <c r="G314" s="101"/>
      <c r="H314" s="101"/>
      <c r="I314" s="101"/>
      <c r="J314" s="101"/>
      <c r="K314" s="101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</row>
    <row r="315" spans="1:64" s="53" customFormat="1">
      <c r="A315" s="7"/>
      <c r="B315" s="100"/>
      <c r="C315" s="100"/>
      <c r="D315" s="101"/>
      <c r="E315" s="101"/>
      <c r="F315" s="101"/>
      <c r="G315" s="101"/>
      <c r="H315" s="101"/>
      <c r="I315" s="101"/>
      <c r="J315" s="101"/>
      <c r="K315" s="101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</row>
    <row r="316" spans="1:64" s="53" customFormat="1">
      <c r="A316" s="7"/>
      <c r="B316" s="100"/>
      <c r="C316" s="100"/>
      <c r="D316" s="101"/>
      <c r="E316" s="101"/>
      <c r="F316" s="101"/>
      <c r="G316" s="101"/>
      <c r="H316" s="101"/>
      <c r="I316" s="101"/>
      <c r="J316" s="101"/>
      <c r="K316" s="101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</row>
    <row r="317" spans="1:64" s="53" customFormat="1">
      <c r="A317" s="7"/>
      <c r="B317" s="100"/>
      <c r="C317" s="100"/>
      <c r="D317" s="101"/>
      <c r="E317" s="101"/>
      <c r="F317" s="101"/>
      <c r="G317" s="101"/>
      <c r="H317" s="101"/>
      <c r="I317" s="101"/>
      <c r="J317" s="101"/>
      <c r="K317" s="101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</row>
    <row r="318" spans="1:64" s="53" customFormat="1">
      <c r="A318" s="7"/>
      <c r="B318" s="100"/>
      <c r="C318" s="100"/>
      <c r="D318" s="101"/>
      <c r="E318" s="101"/>
      <c r="F318" s="101"/>
      <c r="G318" s="101"/>
      <c r="H318" s="101"/>
      <c r="I318" s="101"/>
      <c r="J318" s="101"/>
      <c r="K318" s="101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</row>
    <row r="319" spans="1:64" s="53" customFormat="1">
      <c r="A319" s="7"/>
      <c r="B319" s="100"/>
      <c r="C319" s="100"/>
      <c r="D319" s="101"/>
      <c r="E319" s="101"/>
      <c r="F319" s="101"/>
      <c r="G319" s="101"/>
      <c r="H319" s="101"/>
      <c r="I319" s="101"/>
      <c r="J319" s="101"/>
      <c r="K319" s="101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</row>
    <row r="320" spans="1:64" s="53" customFormat="1">
      <c r="A320" s="7"/>
      <c r="B320" s="100"/>
      <c r="C320" s="100"/>
      <c r="D320" s="101"/>
      <c r="E320" s="101"/>
      <c r="F320" s="101"/>
      <c r="G320" s="101"/>
      <c r="H320" s="101"/>
      <c r="I320" s="101"/>
      <c r="J320" s="101"/>
      <c r="K320" s="101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</row>
    <row r="321" spans="1:64" s="53" customFormat="1">
      <c r="A321" s="7"/>
      <c r="B321" s="100"/>
      <c r="C321" s="100"/>
      <c r="D321" s="101"/>
      <c r="E321" s="101"/>
      <c r="F321" s="101"/>
      <c r="G321" s="101"/>
      <c r="H321" s="101"/>
      <c r="I321" s="101"/>
      <c r="J321" s="101"/>
      <c r="K321" s="101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</row>
    <row r="322" spans="1:64" s="53" customFormat="1">
      <c r="A322" s="7"/>
      <c r="B322" s="100"/>
      <c r="C322" s="100"/>
      <c r="D322" s="101"/>
      <c r="E322" s="101"/>
      <c r="F322" s="101"/>
      <c r="G322" s="101"/>
      <c r="H322" s="101"/>
      <c r="I322" s="101"/>
      <c r="J322" s="101"/>
      <c r="K322" s="101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</row>
    <row r="323" spans="1:64" s="53" customFormat="1">
      <c r="A323" s="7"/>
      <c r="B323" s="100"/>
      <c r="C323" s="100"/>
      <c r="D323" s="101"/>
      <c r="E323" s="101"/>
      <c r="F323" s="101"/>
      <c r="G323" s="101"/>
      <c r="H323" s="101"/>
      <c r="I323" s="101"/>
      <c r="J323" s="101"/>
      <c r="K323" s="101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</row>
    <row r="324" spans="1:64" s="53" customFormat="1">
      <c r="A324" s="7"/>
      <c r="B324" s="100"/>
      <c r="C324" s="100"/>
      <c r="D324" s="101"/>
      <c r="E324" s="101"/>
      <c r="F324" s="101"/>
      <c r="G324" s="101"/>
      <c r="H324" s="101"/>
      <c r="I324" s="101"/>
      <c r="J324" s="101"/>
      <c r="K324" s="101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</row>
    <row r="325" spans="1:64" s="53" customFormat="1">
      <c r="A325" s="7"/>
      <c r="B325" s="100"/>
      <c r="C325" s="100"/>
      <c r="D325" s="101"/>
      <c r="E325" s="101"/>
      <c r="F325" s="101"/>
      <c r="G325" s="101"/>
      <c r="H325" s="101"/>
      <c r="I325" s="101"/>
      <c r="J325" s="101"/>
      <c r="K325" s="101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</row>
    <row r="326" spans="1:64" s="53" customFormat="1">
      <c r="A326" s="7"/>
      <c r="B326" s="100"/>
      <c r="C326" s="100"/>
      <c r="D326" s="101"/>
      <c r="E326" s="101"/>
      <c r="F326" s="101"/>
      <c r="G326" s="101"/>
      <c r="H326" s="101"/>
      <c r="I326" s="101"/>
      <c r="J326" s="101"/>
      <c r="K326" s="101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</row>
    <row r="327" spans="1:64" s="53" customFormat="1">
      <c r="A327" s="7"/>
      <c r="B327" s="100"/>
      <c r="C327" s="100"/>
      <c r="D327" s="101"/>
      <c r="E327" s="101"/>
      <c r="F327" s="101"/>
      <c r="G327" s="101"/>
      <c r="H327" s="101"/>
      <c r="I327" s="101"/>
      <c r="J327" s="101"/>
      <c r="K327" s="101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</row>
    <row r="328" spans="1:64" s="53" customFormat="1">
      <c r="A328" s="7"/>
      <c r="B328" s="100"/>
      <c r="C328" s="100"/>
      <c r="D328" s="101"/>
      <c r="E328" s="101"/>
      <c r="F328" s="101"/>
      <c r="G328" s="101"/>
      <c r="H328" s="101"/>
      <c r="I328" s="101"/>
      <c r="J328" s="101"/>
      <c r="K328" s="101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</row>
    <row r="329" spans="1:64" s="53" customFormat="1">
      <c r="A329" s="7"/>
      <c r="B329" s="100"/>
      <c r="C329" s="100"/>
      <c r="D329" s="101"/>
      <c r="E329" s="101"/>
      <c r="F329" s="101"/>
      <c r="G329" s="101"/>
      <c r="H329" s="101"/>
      <c r="I329" s="101"/>
      <c r="J329" s="101"/>
      <c r="K329" s="101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</row>
    <row r="330" spans="1:64" s="53" customFormat="1">
      <c r="A330" s="7"/>
      <c r="B330" s="100"/>
      <c r="C330" s="100"/>
      <c r="D330" s="101"/>
      <c r="E330" s="101"/>
      <c r="F330" s="101"/>
      <c r="G330" s="101"/>
      <c r="H330" s="101"/>
      <c r="I330" s="101"/>
      <c r="J330" s="101"/>
      <c r="K330" s="101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</row>
    <row r="331" spans="1:64" s="53" customFormat="1">
      <c r="A331" s="7"/>
      <c r="B331" s="100"/>
      <c r="C331" s="100"/>
      <c r="D331" s="101"/>
      <c r="E331" s="101"/>
      <c r="F331" s="101"/>
      <c r="G331" s="101"/>
      <c r="H331" s="101"/>
      <c r="I331" s="101"/>
      <c r="J331" s="101"/>
      <c r="K331" s="101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</row>
    <row r="332" spans="1:64" s="53" customFormat="1">
      <c r="A332" s="7"/>
      <c r="B332" s="100"/>
      <c r="C332" s="100"/>
      <c r="D332" s="101"/>
      <c r="E332" s="101"/>
      <c r="F332" s="101"/>
      <c r="G332" s="101"/>
      <c r="H332" s="101"/>
      <c r="I332" s="101"/>
      <c r="J332" s="101"/>
      <c r="K332" s="101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</row>
    <row r="333" spans="1:64" s="53" customFormat="1">
      <c r="A333" s="7"/>
      <c r="B333" s="100"/>
      <c r="C333" s="100"/>
      <c r="D333" s="101"/>
      <c r="E333" s="101"/>
      <c r="F333" s="101"/>
      <c r="G333" s="101"/>
      <c r="H333" s="101"/>
      <c r="I333" s="101"/>
      <c r="J333" s="101"/>
      <c r="K333" s="101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</row>
    <row r="334" spans="1:64" s="53" customFormat="1">
      <c r="A334" s="7"/>
      <c r="B334" s="100"/>
      <c r="C334" s="100"/>
      <c r="D334" s="101"/>
      <c r="E334" s="101"/>
      <c r="F334" s="101"/>
      <c r="G334" s="101"/>
      <c r="H334" s="101"/>
      <c r="I334" s="101"/>
      <c r="J334" s="101"/>
      <c r="K334" s="101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</row>
    <row r="335" spans="1:64" s="53" customFormat="1">
      <c r="A335" s="7"/>
      <c r="B335" s="100"/>
      <c r="C335" s="100"/>
      <c r="D335" s="101"/>
      <c r="E335" s="101"/>
      <c r="F335" s="101"/>
      <c r="G335" s="101"/>
      <c r="H335" s="101"/>
      <c r="I335" s="101"/>
      <c r="J335" s="101"/>
      <c r="K335" s="101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</row>
    <row r="336" spans="1:64" s="53" customFormat="1">
      <c r="A336" s="7"/>
      <c r="B336" s="100"/>
      <c r="C336" s="100"/>
      <c r="D336" s="101"/>
      <c r="E336" s="101"/>
      <c r="F336" s="101"/>
      <c r="G336" s="101"/>
      <c r="H336" s="101"/>
      <c r="I336" s="101"/>
      <c r="J336" s="101"/>
      <c r="K336" s="101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</row>
    <row r="337" spans="1:64" s="53" customFormat="1">
      <c r="A337" s="7"/>
      <c r="B337" s="100"/>
      <c r="C337" s="100"/>
      <c r="D337" s="101"/>
      <c r="E337" s="101"/>
      <c r="F337" s="101"/>
      <c r="G337" s="101"/>
      <c r="H337" s="101"/>
      <c r="I337" s="101"/>
      <c r="J337" s="101"/>
      <c r="K337" s="101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</row>
    <row r="338" spans="1:64" s="53" customFormat="1">
      <c r="A338" s="7"/>
      <c r="B338" s="100"/>
      <c r="C338" s="100"/>
      <c r="D338" s="101"/>
      <c r="E338" s="101"/>
      <c r="F338" s="101"/>
      <c r="G338" s="101"/>
      <c r="H338" s="101"/>
      <c r="I338" s="101"/>
      <c r="J338" s="101"/>
      <c r="K338" s="101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</row>
    <row r="339" spans="1:64" s="53" customFormat="1">
      <c r="A339" s="7"/>
      <c r="B339" s="100"/>
      <c r="C339" s="100"/>
      <c r="D339" s="101"/>
      <c r="E339" s="101"/>
      <c r="F339" s="101"/>
      <c r="G339" s="101"/>
      <c r="H339" s="101"/>
      <c r="I339" s="101"/>
      <c r="J339" s="101"/>
      <c r="K339" s="101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</row>
    <row r="340" spans="1:64" s="53" customFormat="1">
      <c r="A340" s="7"/>
      <c r="B340" s="100"/>
      <c r="C340" s="100"/>
      <c r="D340" s="101"/>
      <c r="E340" s="101"/>
      <c r="F340" s="101"/>
      <c r="G340" s="101"/>
      <c r="H340" s="101"/>
      <c r="I340" s="101"/>
      <c r="J340" s="101"/>
      <c r="K340" s="101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</row>
    <row r="341" spans="1:64" s="53" customFormat="1">
      <c r="A341" s="7"/>
      <c r="B341" s="100"/>
      <c r="C341" s="100"/>
      <c r="D341" s="101"/>
      <c r="E341" s="101"/>
      <c r="F341" s="101"/>
      <c r="G341" s="101"/>
      <c r="H341" s="101"/>
      <c r="I341" s="101"/>
      <c r="J341" s="101"/>
      <c r="K341" s="101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</row>
    <row r="342" spans="1:64" s="53" customFormat="1">
      <c r="A342" s="7"/>
      <c r="B342" s="100"/>
      <c r="C342" s="100"/>
      <c r="D342" s="101"/>
      <c r="E342" s="101"/>
      <c r="F342" s="101"/>
      <c r="G342" s="101"/>
      <c r="H342" s="101"/>
      <c r="I342" s="101"/>
      <c r="J342" s="101"/>
      <c r="K342" s="101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</row>
    <row r="343" spans="1:64" s="53" customFormat="1">
      <c r="A343" s="7"/>
      <c r="B343" s="100"/>
      <c r="C343" s="100"/>
      <c r="D343" s="101"/>
      <c r="E343" s="101"/>
      <c r="F343" s="101"/>
      <c r="G343" s="101"/>
      <c r="H343" s="101"/>
      <c r="I343" s="101"/>
      <c r="J343" s="101"/>
      <c r="K343" s="101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</row>
    <row r="344" spans="1:64" s="53" customFormat="1">
      <c r="A344" s="7"/>
      <c r="B344" s="100"/>
      <c r="C344" s="100"/>
      <c r="D344" s="101"/>
      <c r="E344" s="101"/>
      <c r="F344" s="101"/>
      <c r="G344" s="101"/>
      <c r="H344" s="101"/>
      <c r="I344" s="101"/>
      <c r="J344" s="101"/>
      <c r="K344" s="101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</row>
    <row r="345" spans="1:64" s="53" customFormat="1">
      <c r="A345" s="7"/>
      <c r="B345" s="100"/>
      <c r="C345" s="100"/>
      <c r="D345" s="101"/>
      <c r="E345" s="101"/>
      <c r="F345" s="101"/>
      <c r="G345" s="101"/>
      <c r="H345" s="101"/>
      <c r="I345" s="101"/>
      <c r="J345" s="101"/>
      <c r="K345" s="101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</row>
    <row r="346" spans="1:64" s="53" customFormat="1">
      <c r="A346" s="7"/>
      <c r="B346" s="100"/>
      <c r="C346" s="100"/>
      <c r="D346" s="101"/>
      <c r="E346" s="101"/>
      <c r="F346" s="101"/>
      <c r="G346" s="101"/>
      <c r="H346" s="101"/>
      <c r="I346" s="101"/>
      <c r="J346" s="101"/>
      <c r="K346" s="101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</row>
    <row r="347" spans="1:64" s="53" customFormat="1">
      <c r="A347" s="7"/>
      <c r="B347" s="100"/>
      <c r="C347" s="100"/>
      <c r="D347" s="101"/>
      <c r="E347" s="101"/>
      <c r="F347" s="101"/>
      <c r="G347" s="101"/>
      <c r="H347" s="101"/>
      <c r="I347" s="101"/>
      <c r="J347" s="101"/>
      <c r="K347" s="101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</row>
    <row r="348" spans="1:64" s="53" customFormat="1">
      <c r="A348" s="7"/>
      <c r="B348" s="100"/>
      <c r="C348" s="100"/>
      <c r="D348" s="101"/>
      <c r="E348" s="101"/>
      <c r="F348" s="101"/>
      <c r="G348" s="101"/>
      <c r="H348" s="101"/>
      <c r="I348" s="101"/>
      <c r="J348" s="101"/>
      <c r="K348" s="101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</row>
    <row r="349" spans="1:64" s="53" customFormat="1">
      <c r="A349" s="7"/>
      <c r="B349" s="100"/>
      <c r="C349" s="100"/>
      <c r="D349" s="101"/>
      <c r="E349" s="101"/>
      <c r="F349" s="101"/>
      <c r="G349" s="101"/>
      <c r="H349" s="101"/>
      <c r="I349" s="101"/>
      <c r="J349" s="101"/>
      <c r="K349" s="101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</row>
    <row r="350" spans="1:64" s="53" customFormat="1">
      <c r="A350" s="7"/>
      <c r="B350" s="100"/>
      <c r="C350" s="100"/>
      <c r="D350" s="101"/>
      <c r="E350" s="101"/>
      <c r="F350" s="101"/>
      <c r="G350" s="101"/>
      <c r="H350" s="101"/>
      <c r="I350" s="101"/>
      <c r="J350" s="101"/>
      <c r="K350" s="101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</row>
    <row r="351" spans="1:64" s="53" customFormat="1">
      <c r="A351" s="7"/>
      <c r="B351" s="100"/>
      <c r="C351" s="100"/>
      <c r="D351" s="101"/>
      <c r="E351" s="101"/>
      <c r="F351" s="101"/>
      <c r="G351" s="101"/>
      <c r="H351" s="101"/>
      <c r="I351" s="101"/>
      <c r="J351" s="101"/>
      <c r="K351" s="101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</row>
    <row r="352" spans="1:64" s="53" customFormat="1">
      <c r="A352" s="7"/>
      <c r="B352" s="100"/>
      <c r="C352" s="100"/>
      <c r="D352" s="101"/>
      <c r="E352" s="101"/>
      <c r="F352" s="101"/>
      <c r="G352" s="101"/>
      <c r="H352" s="101"/>
      <c r="I352" s="101"/>
      <c r="J352" s="101"/>
      <c r="K352" s="101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</row>
    <row r="353" spans="1:64" s="53" customFormat="1">
      <c r="A353" s="7"/>
      <c r="B353" s="100"/>
      <c r="C353" s="100"/>
      <c r="D353" s="101"/>
      <c r="E353" s="101"/>
      <c r="F353" s="101"/>
      <c r="G353" s="101"/>
      <c r="H353" s="101"/>
      <c r="I353" s="101"/>
      <c r="J353" s="101"/>
      <c r="K353" s="101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</row>
    <row r="354" spans="1:64" s="53" customFormat="1">
      <c r="A354" s="7"/>
      <c r="B354" s="100"/>
      <c r="C354" s="100"/>
      <c r="D354" s="101"/>
      <c r="E354" s="101"/>
      <c r="F354" s="101"/>
      <c r="G354" s="101"/>
      <c r="H354" s="101"/>
      <c r="I354" s="101"/>
      <c r="J354" s="101"/>
      <c r="K354" s="101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</row>
    <row r="355" spans="1:64" s="53" customFormat="1">
      <c r="A355" s="7"/>
      <c r="B355" s="100"/>
      <c r="C355" s="100"/>
      <c r="D355" s="101"/>
      <c r="E355" s="101"/>
      <c r="F355" s="101"/>
      <c r="G355" s="101"/>
      <c r="H355" s="101"/>
      <c r="I355" s="101"/>
      <c r="J355" s="101"/>
      <c r="K355" s="101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</row>
    <row r="356" spans="1:64" s="53" customFormat="1">
      <c r="A356" s="7"/>
      <c r="B356" s="100"/>
      <c r="C356" s="100"/>
      <c r="D356" s="101"/>
      <c r="E356" s="101"/>
      <c r="F356" s="101"/>
      <c r="G356" s="101"/>
      <c r="H356" s="101"/>
      <c r="I356" s="101"/>
      <c r="J356" s="101"/>
      <c r="K356" s="101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</row>
    <row r="357" spans="1:64" s="53" customFormat="1">
      <c r="A357" s="7"/>
      <c r="B357" s="100"/>
      <c r="C357" s="100"/>
      <c r="D357" s="101"/>
      <c r="E357" s="101"/>
      <c r="F357" s="101"/>
      <c r="G357" s="101"/>
      <c r="H357" s="101"/>
      <c r="I357" s="101"/>
      <c r="J357" s="101"/>
      <c r="K357" s="101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</row>
    <row r="358" spans="1:64" s="53" customFormat="1">
      <c r="A358" s="7"/>
      <c r="B358" s="100"/>
      <c r="C358" s="100"/>
      <c r="D358" s="101"/>
      <c r="E358" s="101"/>
      <c r="F358" s="101"/>
      <c r="G358" s="101"/>
      <c r="H358" s="101"/>
      <c r="I358" s="101"/>
      <c r="J358" s="101"/>
      <c r="K358" s="101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</row>
    <row r="359" spans="1:64" s="53" customFormat="1">
      <c r="A359" s="7"/>
      <c r="B359" s="100"/>
      <c r="C359" s="100"/>
      <c r="D359" s="101"/>
      <c r="E359" s="101"/>
      <c r="F359" s="101"/>
      <c r="G359" s="101"/>
      <c r="H359" s="101"/>
      <c r="I359" s="101"/>
      <c r="J359" s="101"/>
      <c r="K359" s="101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</row>
  </sheetData>
  <mergeCells count="45">
    <mergeCell ref="B36:D36"/>
    <mergeCell ref="B1:K1"/>
    <mergeCell ref="B2:K2"/>
    <mergeCell ref="B3:K3"/>
    <mergeCell ref="B4:B7"/>
    <mergeCell ref="C4:C7"/>
    <mergeCell ref="D4:D7"/>
    <mergeCell ref="E4:K4"/>
    <mergeCell ref="E5:E7"/>
    <mergeCell ref="F5:K5"/>
    <mergeCell ref="F6:F7"/>
    <mergeCell ref="G6:G7"/>
    <mergeCell ref="H6:H7"/>
    <mergeCell ref="I6:K6"/>
    <mergeCell ref="B14:D14"/>
    <mergeCell ref="B19:D19"/>
    <mergeCell ref="E61:K61"/>
    <mergeCell ref="E62:E63"/>
    <mergeCell ref="G62:K62"/>
    <mergeCell ref="A37:A39"/>
    <mergeCell ref="B37:B39"/>
    <mergeCell ref="D37:D39"/>
    <mergeCell ref="E37:K37"/>
    <mergeCell ref="E38:E39"/>
    <mergeCell ref="G38:K38"/>
    <mergeCell ref="B100:D100"/>
    <mergeCell ref="B57:D57"/>
    <mergeCell ref="B59:D59"/>
    <mergeCell ref="A61:A63"/>
    <mergeCell ref="B61:B63"/>
    <mergeCell ref="D61:D63"/>
    <mergeCell ref="B79:D79"/>
    <mergeCell ref="B83:D83"/>
    <mergeCell ref="B88:D88"/>
    <mergeCell ref="B90:D90"/>
    <mergeCell ref="B98:D98"/>
    <mergeCell ref="D153:E153"/>
    <mergeCell ref="H153:I153"/>
    <mergeCell ref="D154:E154"/>
    <mergeCell ref="B101:K101"/>
    <mergeCell ref="B107:D107"/>
    <mergeCell ref="B113:D113"/>
    <mergeCell ref="B137:D137"/>
    <mergeCell ref="D150:E150"/>
    <mergeCell ref="D151:E151"/>
  </mergeCells>
  <printOptions horizontalCentered="1"/>
  <pageMargins left="0" right="0" top="0" bottom="0" header="0.31496062992125984" footer="0.31496062992125984"/>
  <pageSetup paperSize="9" scale="29" fitToHeight="2" orientation="portrait" r:id="rId1"/>
  <rowBreaks count="1" manualBreakCount="1">
    <brk id="94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BL360"/>
  <sheetViews>
    <sheetView view="pageBreakPreview" zoomScale="60" zoomScaleNormal="60" workbookViewId="0">
      <pane xSplit="2" ySplit="7" topLeftCell="C111" activePane="bottomRight" state="frozen"/>
      <selection activeCell="G7" sqref="G7"/>
      <selection pane="topRight" activeCell="G7" sqref="G7"/>
      <selection pane="bottomLeft" activeCell="G7" sqref="G7"/>
      <selection pane="bottomRight" activeCell="E15" sqref="E15:K15"/>
    </sheetView>
  </sheetViews>
  <sheetFormatPr defaultRowHeight="22.8"/>
  <cols>
    <col min="1" max="1" width="8" style="7" hidden="1" customWidth="1"/>
    <col min="2" max="2" width="81" style="100" customWidth="1"/>
    <col min="3" max="3" width="12.109375" style="100" customWidth="1"/>
    <col min="4" max="4" width="12.6640625" style="101" customWidth="1"/>
    <col min="5" max="5" width="29.109375" style="101" customWidth="1"/>
    <col min="6" max="7" width="27.44140625" style="101" customWidth="1"/>
    <col min="8" max="8" width="22.6640625" style="101" customWidth="1"/>
    <col min="9" max="9" width="24.88671875" style="101" customWidth="1"/>
    <col min="10" max="11" width="22.6640625" style="101" customWidth="1"/>
    <col min="12" max="12" width="17" style="8" customWidth="1"/>
    <col min="13" max="13" width="20.5546875" style="8" bestFit="1" customWidth="1"/>
    <col min="14" max="14" width="13.5546875" style="8" bestFit="1" customWidth="1"/>
    <col min="15" max="15" width="15.6640625" style="8" customWidth="1"/>
    <col min="16" max="16" width="9" style="8" bestFit="1" customWidth="1"/>
    <col min="17" max="17" width="9.5546875" style="8" bestFit="1" customWidth="1"/>
    <col min="18" max="18" width="9" style="8" bestFit="1" customWidth="1"/>
    <col min="19" max="64" width="9.109375" style="8"/>
    <col min="65" max="232" width="9.109375" style="9"/>
    <col min="233" max="233" width="8.44140625" style="9" customWidth="1"/>
    <col min="234" max="234" width="31" style="9" customWidth="1"/>
    <col min="235" max="235" width="7.5546875" style="9" customWidth="1"/>
    <col min="236" max="236" width="11.88671875" style="9" customWidth="1"/>
    <col min="237" max="237" width="15" style="9" customWidth="1"/>
    <col min="238" max="238" width="14.6640625" style="9" customWidth="1"/>
    <col min="239" max="239" width="13" style="9" customWidth="1"/>
    <col min="240" max="240" width="13.88671875" style="9" customWidth="1"/>
    <col min="241" max="241" width="12.88671875" style="9" customWidth="1"/>
    <col min="242" max="242" width="13.5546875" style="9" customWidth="1"/>
    <col min="243" max="243" width="14" style="9" customWidth="1"/>
    <col min="244" max="244" width="12.109375" style="9" customWidth="1"/>
    <col min="245" max="245" width="9.6640625" style="9" customWidth="1"/>
    <col min="246" max="246" width="11.5546875" style="9" customWidth="1"/>
    <col min="247" max="247" width="11.44140625" style="9" customWidth="1"/>
    <col min="248" max="248" width="12.44140625" style="9" customWidth="1"/>
    <col min="249" max="249" width="9.6640625" style="9" customWidth="1"/>
    <col min="250" max="250" width="13.44140625" style="9" customWidth="1"/>
    <col min="251" max="251" width="12" style="9" customWidth="1"/>
    <col min="252" max="252" width="75.33203125" style="9" customWidth="1"/>
    <col min="253" max="488" width="9.109375" style="9"/>
    <col min="489" max="489" width="8.44140625" style="9" customWidth="1"/>
    <col min="490" max="490" width="31" style="9" customWidth="1"/>
    <col min="491" max="491" width="7.5546875" style="9" customWidth="1"/>
    <col min="492" max="492" width="11.88671875" style="9" customWidth="1"/>
    <col min="493" max="493" width="15" style="9" customWidth="1"/>
    <col min="494" max="494" width="14.6640625" style="9" customWidth="1"/>
    <col min="495" max="495" width="13" style="9" customWidth="1"/>
    <col min="496" max="496" width="13.88671875" style="9" customWidth="1"/>
    <col min="497" max="497" width="12.88671875" style="9" customWidth="1"/>
    <col min="498" max="498" width="13.5546875" style="9" customWidth="1"/>
    <col min="499" max="499" width="14" style="9" customWidth="1"/>
    <col min="500" max="500" width="12.109375" style="9" customWidth="1"/>
    <col min="501" max="501" width="9.6640625" style="9" customWidth="1"/>
    <col min="502" max="502" width="11.5546875" style="9" customWidth="1"/>
    <col min="503" max="503" width="11.44140625" style="9" customWidth="1"/>
    <col min="504" max="504" width="12.44140625" style="9" customWidth="1"/>
    <col min="505" max="505" width="9.6640625" style="9" customWidth="1"/>
    <col min="506" max="506" width="13.44140625" style="9" customWidth="1"/>
    <col min="507" max="507" width="12" style="9" customWidth="1"/>
    <col min="508" max="508" width="75.33203125" style="9" customWidth="1"/>
    <col min="509" max="744" width="9.109375" style="9"/>
    <col min="745" max="745" width="8.44140625" style="9" customWidth="1"/>
    <col min="746" max="746" width="31" style="9" customWidth="1"/>
    <col min="747" max="747" width="7.5546875" style="9" customWidth="1"/>
    <col min="748" max="748" width="11.88671875" style="9" customWidth="1"/>
    <col min="749" max="749" width="15" style="9" customWidth="1"/>
    <col min="750" max="750" width="14.6640625" style="9" customWidth="1"/>
    <col min="751" max="751" width="13" style="9" customWidth="1"/>
    <col min="752" max="752" width="13.88671875" style="9" customWidth="1"/>
    <col min="753" max="753" width="12.88671875" style="9" customWidth="1"/>
    <col min="754" max="754" width="13.5546875" style="9" customWidth="1"/>
    <col min="755" max="755" width="14" style="9" customWidth="1"/>
    <col min="756" max="756" width="12.109375" style="9" customWidth="1"/>
    <col min="757" max="757" width="9.6640625" style="9" customWidth="1"/>
    <col min="758" max="758" width="11.5546875" style="9" customWidth="1"/>
    <col min="759" max="759" width="11.44140625" style="9" customWidth="1"/>
    <col min="760" max="760" width="12.44140625" style="9" customWidth="1"/>
    <col min="761" max="761" width="9.6640625" style="9" customWidth="1"/>
    <col min="762" max="762" width="13.44140625" style="9" customWidth="1"/>
    <col min="763" max="763" width="12" style="9" customWidth="1"/>
    <col min="764" max="764" width="75.33203125" style="9" customWidth="1"/>
    <col min="765" max="1000" width="9.109375" style="9"/>
    <col min="1001" max="1001" width="8.44140625" style="9" customWidth="1"/>
    <col min="1002" max="1002" width="31" style="9" customWidth="1"/>
    <col min="1003" max="1003" width="7.5546875" style="9" customWidth="1"/>
    <col min="1004" max="1004" width="11.88671875" style="9" customWidth="1"/>
    <col min="1005" max="1005" width="15" style="9" customWidth="1"/>
    <col min="1006" max="1006" width="14.6640625" style="9" customWidth="1"/>
    <col min="1007" max="1007" width="13" style="9" customWidth="1"/>
    <col min="1008" max="1008" width="13.88671875" style="9" customWidth="1"/>
    <col min="1009" max="1009" width="12.88671875" style="9" customWidth="1"/>
    <col min="1010" max="1010" width="13.5546875" style="9" customWidth="1"/>
    <col min="1011" max="1011" width="14" style="9" customWidth="1"/>
    <col min="1012" max="1012" width="12.109375" style="9" customWidth="1"/>
    <col min="1013" max="1013" width="9.6640625" style="9" customWidth="1"/>
    <col min="1014" max="1014" width="11.5546875" style="9" customWidth="1"/>
    <col min="1015" max="1015" width="11.44140625" style="9" customWidth="1"/>
    <col min="1016" max="1016" width="12.44140625" style="9" customWidth="1"/>
    <col min="1017" max="1017" width="9.6640625" style="9" customWidth="1"/>
    <col min="1018" max="1018" width="13.44140625" style="9" customWidth="1"/>
    <col min="1019" max="1019" width="12" style="9" customWidth="1"/>
    <col min="1020" max="1020" width="75.33203125" style="9" customWidth="1"/>
    <col min="1021" max="1256" width="9.109375" style="9"/>
    <col min="1257" max="1257" width="8.44140625" style="9" customWidth="1"/>
    <col min="1258" max="1258" width="31" style="9" customWidth="1"/>
    <col min="1259" max="1259" width="7.5546875" style="9" customWidth="1"/>
    <col min="1260" max="1260" width="11.88671875" style="9" customWidth="1"/>
    <col min="1261" max="1261" width="15" style="9" customWidth="1"/>
    <col min="1262" max="1262" width="14.6640625" style="9" customWidth="1"/>
    <col min="1263" max="1263" width="13" style="9" customWidth="1"/>
    <col min="1264" max="1264" width="13.88671875" style="9" customWidth="1"/>
    <col min="1265" max="1265" width="12.88671875" style="9" customWidth="1"/>
    <col min="1266" max="1266" width="13.5546875" style="9" customWidth="1"/>
    <col min="1267" max="1267" width="14" style="9" customWidth="1"/>
    <col min="1268" max="1268" width="12.109375" style="9" customWidth="1"/>
    <col min="1269" max="1269" width="9.6640625" style="9" customWidth="1"/>
    <col min="1270" max="1270" width="11.5546875" style="9" customWidth="1"/>
    <col min="1271" max="1271" width="11.44140625" style="9" customWidth="1"/>
    <col min="1272" max="1272" width="12.44140625" style="9" customWidth="1"/>
    <col min="1273" max="1273" width="9.6640625" style="9" customWidth="1"/>
    <col min="1274" max="1274" width="13.44140625" style="9" customWidth="1"/>
    <col min="1275" max="1275" width="12" style="9" customWidth="1"/>
    <col min="1276" max="1276" width="75.33203125" style="9" customWidth="1"/>
    <col min="1277" max="1512" width="9.109375" style="9"/>
    <col min="1513" max="1513" width="8.44140625" style="9" customWidth="1"/>
    <col min="1514" max="1514" width="31" style="9" customWidth="1"/>
    <col min="1515" max="1515" width="7.5546875" style="9" customWidth="1"/>
    <col min="1516" max="1516" width="11.88671875" style="9" customWidth="1"/>
    <col min="1517" max="1517" width="15" style="9" customWidth="1"/>
    <col min="1518" max="1518" width="14.6640625" style="9" customWidth="1"/>
    <col min="1519" max="1519" width="13" style="9" customWidth="1"/>
    <col min="1520" max="1520" width="13.88671875" style="9" customWidth="1"/>
    <col min="1521" max="1521" width="12.88671875" style="9" customWidth="1"/>
    <col min="1522" max="1522" width="13.5546875" style="9" customWidth="1"/>
    <col min="1523" max="1523" width="14" style="9" customWidth="1"/>
    <col min="1524" max="1524" width="12.109375" style="9" customWidth="1"/>
    <col min="1525" max="1525" width="9.6640625" style="9" customWidth="1"/>
    <col min="1526" max="1526" width="11.5546875" style="9" customWidth="1"/>
    <col min="1527" max="1527" width="11.44140625" style="9" customWidth="1"/>
    <col min="1528" max="1528" width="12.44140625" style="9" customWidth="1"/>
    <col min="1529" max="1529" width="9.6640625" style="9" customWidth="1"/>
    <col min="1530" max="1530" width="13.44140625" style="9" customWidth="1"/>
    <col min="1531" max="1531" width="12" style="9" customWidth="1"/>
    <col min="1532" max="1532" width="75.33203125" style="9" customWidth="1"/>
    <col min="1533" max="1768" width="9.109375" style="9"/>
    <col min="1769" max="1769" width="8.44140625" style="9" customWidth="1"/>
    <col min="1770" max="1770" width="31" style="9" customWidth="1"/>
    <col min="1771" max="1771" width="7.5546875" style="9" customWidth="1"/>
    <col min="1772" max="1772" width="11.88671875" style="9" customWidth="1"/>
    <col min="1773" max="1773" width="15" style="9" customWidth="1"/>
    <col min="1774" max="1774" width="14.6640625" style="9" customWidth="1"/>
    <col min="1775" max="1775" width="13" style="9" customWidth="1"/>
    <col min="1776" max="1776" width="13.88671875" style="9" customWidth="1"/>
    <col min="1777" max="1777" width="12.88671875" style="9" customWidth="1"/>
    <col min="1778" max="1778" width="13.5546875" style="9" customWidth="1"/>
    <col min="1779" max="1779" width="14" style="9" customWidth="1"/>
    <col min="1780" max="1780" width="12.109375" style="9" customWidth="1"/>
    <col min="1781" max="1781" width="9.6640625" style="9" customWidth="1"/>
    <col min="1782" max="1782" width="11.5546875" style="9" customWidth="1"/>
    <col min="1783" max="1783" width="11.44140625" style="9" customWidth="1"/>
    <col min="1784" max="1784" width="12.44140625" style="9" customWidth="1"/>
    <col min="1785" max="1785" width="9.6640625" style="9" customWidth="1"/>
    <col min="1786" max="1786" width="13.44140625" style="9" customWidth="1"/>
    <col min="1787" max="1787" width="12" style="9" customWidth="1"/>
    <col min="1788" max="1788" width="75.33203125" style="9" customWidth="1"/>
    <col min="1789" max="2024" width="9.109375" style="9"/>
    <col min="2025" max="2025" width="8.44140625" style="9" customWidth="1"/>
    <col min="2026" max="2026" width="31" style="9" customWidth="1"/>
    <col min="2027" max="2027" width="7.5546875" style="9" customWidth="1"/>
    <col min="2028" max="2028" width="11.88671875" style="9" customWidth="1"/>
    <col min="2029" max="2029" width="15" style="9" customWidth="1"/>
    <col min="2030" max="2030" width="14.6640625" style="9" customWidth="1"/>
    <col min="2031" max="2031" width="13" style="9" customWidth="1"/>
    <col min="2032" max="2032" width="13.88671875" style="9" customWidth="1"/>
    <col min="2033" max="2033" width="12.88671875" style="9" customWidth="1"/>
    <col min="2034" max="2034" width="13.5546875" style="9" customWidth="1"/>
    <col min="2035" max="2035" width="14" style="9" customWidth="1"/>
    <col min="2036" max="2036" width="12.109375" style="9" customWidth="1"/>
    <col min="2037" max="2037" width="9.6640625" style="9" customWidth="1"/>
    <col min="2038" max="2038" width="11.5546875" style="9" customWidth="1"/>
    <col min="2039" max="2039" width="11.44140625" style="9" customWidth="1"/>
    <col min="2040" max="2040" width="12.44140625" style="9" customWidth="1"/>
    <col min="2041" max="2041" width="9.6640625" style="9" customWidth="1"/>
    <col min="2042" max="2042" width="13.44140625" style="9" customWidth="1"/>
    <col min="2043" max="2043" width="12" style="9" customWidth="1"/>
    <col min="2044" max="2044" width="75.33203125" style="9" customWidth="1"/>
    <col min="2045" max="2280" width="9.109375" style="9"/>
    <col min="2281" max="2281" width="8.44140625" style="9" customWidth="1"/>
    <col min="2282" max="2282" width="31" style="9" customWidth="1"/>
    <col min="2283" max="2283" width="7.5546875" style="9" customWidth="1"/>
    <col min="2284" max="2284" width="11.88671875" style="9" customWidth="1"/>
    <col min="2285" max="2285" width="15" style="9" customWidth="1"/>
    <col min="2286" max="2286" width="14.6640625" style="9" customWidth="1"/>
    <col min="2287" max="2287" width="13" style="9" customWidth="1"/>
    <col min="2288" max="2288" width="13.88671875" style="9" customWidth="1"/>
    <col min="2289" max="2289" width="12.88671875" style="9" customWidth="1"/>
    <col min="2290" max="2290" width="13.5546875" style="9" customWidth="1"/>
    <col min="2291" max="2291" width="14" style="9" customWidth="1"/>
    <col min="2292" max="2292" width="12.109375" style="9" customWidth="1"/>
    <col min="2293" max="2293" width="9.6640625" style="9" customWidth="1"/>
    <col min="2294" max="2294" width="11.5546875" style="9" customWidth="1"/>
    <col min="2295" max="2295" width="11.44140625" style="9" customWidth="1"/>
    <col min="2296" max="2296" width="12.44140625" style="9" customWidth="1"/>
    <col min="2297" max="2297" width="9.6640625" style="9" customWidth="1"/>
    <col min="2298" max="2298" width="13.44140625" style="9" customWidth="1"/>
    <col min="2299" max="2299" width="12" style="9" customWidth="1"/>
    <col min="2300" max="2300" width="75.33203125" style="9" customWidth="1"/>
    <col min="2301" max="2536" width="9.109375" style="9"/>
    <col min="2537" max="2537" width="8.44140625" style="9" customWidth="1"/>
    <col min="2538" max="2538" width="31" style="9" customWidth="1"/>
    <col min="2539" max="2539" width="7.5546875" style="9" customWidth="1"/>
    <col min="2540" max="2540" width="11.88671875" style="9" customWidth="1"/>
    <col min="2541" max="2541" width="15" style="9" customWidth="1"/>
    <col min="2542" max="2542" width="14.6640625" style="9" customWidth="1"/>
    <col min="2543" max="2543" width="13" style="9" customWidth="1"/>
    <col min="2544" max="2544" width="13.88671875" style="9" customWidth="1"/>
    <col min="2545" max="2545" width="12.88671875" style="9" customWidth="1"/>
    <col min="2546" max="2546" width="13.5546875" style="9" customWidth="1"/>
    <col min="2547" max="2547" width="14" style="9" customWidth="1"/>
    <col min="2548" max="2548" width="12.109375" style="9" customWidth="1"/>
    <col min="2549" max="2549" width="9.6640625" style="9" customWidth="1"/>
    <col min="2550" max="2550" width="11.5546875" style="9" customWidth="1"/>
    <col min="2551" max="2551" width="11.44140625" style="9" customWidth="1"/>
    <col min="2552" max="2552" width="12.44140625" style="9" customWidth="1"/>
    <col min="2553" max="2553" width="9.6640625" style="9" customWidth="1"/>
    <col min="2554" max="2554" width="13.44140625" style="9" customWidth="1"/>
    <col min="2555" max="2555" width="12" style="9" customWidth="1"/>
    <col min="2556" max="2556" width="75.33203125" style="9" customWidth="1"/>
    <col min="2557" max="2792" width="9.109375" style="9"/>
    <col min="2793" max="2793" width="8.44140625" style="9" customWidth="1"/>
    <col min="2794" max="2794" width="31" style="9" customWidth="1"/>
    <col min="2795" max="2795" width="7.5546875" style="9" customWidth="1"/>
    <col min="2796" max="2796" width="11.88671875" style="9" customWidth="1"/>
    <col min="2797" max="2797" width="15" style="9" customWidth="1"/>
    <col min="2798" max="2798" width="14.6640625" style="9" customWidth="1"/>
    <col min="2799" max="2799" width="13" style="9" customWidth="1"/>
    <col min="2800" max="2800" width="13.88671875" style="9" customWidth="1"/>
    <col min="2801" max="2801" width="12.88671875" style="9" customWidth="1"/>
    <col min="2802" max="2802" width="13.5546875" style="9" customWidth="1"/>
    <col min="2803" max="2803" width="14" style="9" customWidth="1"/>
    <col min="2804" max="2804" width="12.109375" style="9" customWidth="1"/>
    <col min="2805" max="2805" width="9.6640625" style="9" customWidth="1"/>
    <col min="2806" max="2806" width="11.5546875" style="9" customWidth="1"/>
    <col min="2807" max="2807" width="11.44140625" style="9" customWidth="1"/>
    <col min="2808" max="2808" width="12.44140625" style="9" customWidth="1"/>
    <col min="2809" max="2809" width="9.6640625" style="9" customWidth="1"/>
    <col min="2810" max="2810" width="13.44140625" style="9" customWidth="1"/>
    <col min="2811" max="2811" width="12" style="9" customWidth="1"/>
    <col min="2812" max="2812" width="75.33203125" style="9" customWidth="1"/>
    <col min="2813" max="3048" width="9.109375" style="9"/>
    <col min="3049" max="3049" width="8.44140625" style="9" customWidth="1"/>
    <col min="3050" max="3050" width="31" style="9" customWidth="1"/>
    <col min="3051" max="3051" width="7.5546875" style="9" customWidth="1"/>
    <col min="3052" max="3052" width="11.88671875" style="9" customWidth="1"/>
    <col min="3053" max="3053" width="15" style="9" customWidth="1"/>
    <col min="3054" max="3054" width="14.6640625" style="9" customWidth="1"/>
    <col min="3055" max="3055" width="13" style="9" customWidth="1"/>
    <col min="3056" max="3056" width="13.88671875" style="9" customWidth="1"/>
    <col min="3057" max="3057" width="12.88671875" style="9" customWidth="1"/>
    <col min="3058" max="3058" width="13.5546875" style="9" customWidth="1"/>
    <col min="3059" max="3059" width="14" style="9" customWidth="1"/>
    <col min="3060" max="3060" width="12.109375" style="9" customWidth="1"/>
    <col min="3061" max="3061" width="9.6640625" style="9" customWidth="1"/>
    <col min="3062" max="3062" width="11.5546875" style="9" customWidth="1"/>
    <col min="3063" max="3063" width="11.44140625" style="9" customWidth="1"/>
    <col min="3064" max="3064" width="12.44140625" style="9" customWidth="1"/>
    <col min="3065" max="3065" width="9.6640625" style="9" customWidth="1"/>
    <col min="3066" max="3066" width="13.44140625" style="9" customWidth="1"/>
    <col min="3067" max="3067" width="12" style="9" customWidth="1"/>
    <col min="3068" max="3068" width="75.33203125" style="9" customWidth="1"/>
    <col min="3069" max="3304" width="9.109375" style="9"/>
    <col min="3305" max="3305" width="8.44140625" style="9" customWidth="1"/>
    <col min="3306" max="3306" width="31" style="9" customWidth="1"/>
    <col min="3307" max="3307" width="7.5546875" style="9" customWidth="1"/>
    <col min="3308" max="3308" width="11.88671875" style="9" customWidth="1"/>
    <col min="3309" max="3309" width="15" style="9" customWidth="1"/>
    <col min="3310" max="3310" width="14.6640625" style="9" customWidth="1"/>
    <col min="3311" max="3311" width="13" style="9" customWidth="1"/>
    <col min="3312" max="3312" width="13.88671875" style="9" customWidth="1"/>
    <col min="3313" max="3313" width="12.88671875" style="9" customWidth="1"/>
    <col min="3314" max="3314" width="13.5546875" style="9" customWidth="1"/>
    <col min="3315" max="3315" width="14" style="9" customWidth="1"/>
    <col min="3316" max="3316" width="12.109375" style="9" customWidth="1"/>
    <col min="3317" max="3317" width="9.6640625" style="9" customWidth="1"/>
    <col min="3318" max="3318" width="11.5546875" style="9" customWidth="1"/>
    <col min="3319" max="3319" width="11.44140625" style="9" customWidth="1"/>
    <col min="3320" max="3320" width="12.44140625" style="9" customWidth="1"/>
    <col min="3321" max="3321" width="9.6640625" style="9" customWidth="1"/>
    <col min="3322" max="3322" width="13.44140625" style="9" customWidth="1"/>
    <col min="3323" max="3323" width="12" style="9" customWidth="1"/>
    <col min="3324" max="3324" width="75.33203125" style="9" customWidth="1"/>
    <col min="3325" max="3560" width="9.109375" style="9"/>
    <col min="3561" max="3561" width="8.44140625" style="9" customWidth="1"/>
    <col min="3562" max="3562" width="31" style="9" customWidth="1"/>
    <col min="3563" max="3563" width="7.5546875" style="9" customWidth="1"/>
    <col min="3564" max="3564" width="11.88671875" style="9" customWidth="1"/>
    <col min="3565" max="3565" width="15" style="9" customWidth="1"/>
    <col min="3566" max="3566" width="14.6640625" style="9" customWidth="1"/>
    <col min="3567" max="3567" width="13" style="9" customWidth="1"/>
    <col min="3568" max="3568" width="13.88671875" style="9" customWidth="1"/>
    <col min="3569" max="3569" width="12.88671875" style="9" customWidth="1"/>
    <col min="3570" max="3570" width="13.5546875" style="9" customWidth="1"/>
    <col min="3571" max="3571" width="14" style="9" customWidth="1"/>
    <col min="3572" max="3572" width="12.109375" style="9" customWidth="1"/>
    <col min="3573" max="3573" width="9.6640625" style="9" customWidth="1"/>
    <col min="3574" max="3574" width="11.5546875" style="9" customWidth="1"/>
    <col min="3575" max="3575" width="11.44140625" style="9" customWidth="1"/>
    <col min="3576" max="3576" width="12.44140625" style="9" customWidth="1"/>
    <col min="3577" max="3577" width="9.6640625" style="9" customWidth="1"/>
    <col min="3578" max="3578" width="13.44140625" style="9" customWidth="1"/>
    <col min="3579" max="3579" width="12" style="9" customWidth="1"/>
    <col min="3580" max="3580" width="75.33203125" style="9" customWidth="1"/>
    <col min="3581" max="3816" width="9.109375" style="9"/>
    <col min="3817" max="3817" width="8.44140625" style="9" customWidth="1"/>
    <col min="3818" max="3818" width="31" style="9" customWidth="1"/>
    <col min="3819" max="3819" width="7.5546875" style="9" customWidth="1"/>
    <col min="3820" max="3820" width="11.88671875" style="9" customWidth="1"/>
    <col min="3821" max="3821" width="15" style="9" customWidth="1"/>
    <col min="3822" max="3822" width="14.6640625" style="9" customWidth="1"/>
    <col min="3823" max="3823" width="13" style="9" customWidth="1"/>
    <col min="3824" max="3824" width="13.88671875" style="9" customWidth="1"/>
    <col min="3825" max="3825" width="12.88671875" style="9" customWidth="1"/>
    <col min="3826" max="3826" width="13.5546875" style="9" customWidth="1"/>
    <col min="3827" max="3827" width="14" style="9" customWidth="1"/>
    <col min="3828" max="3828" width="12.109375" style="9" customWidth="1"/>
    <col min="3829" max="3829" width="9.6640625" style="9" customWidth="1"/>
    <col min="3830" max="3830" width="11.5546875" style="9" customWidth="1"/>
    <col min="3831" max="3831" width="11.44140625" style="9" customWidth="1"/>
    <col min="3832" max="3832" width="12.44140625" style="9" customWidth="1"/>
    <col min="3833" max="3833" width="9.6640625" style="9" customWidth="1"/>
    <col min="3834" max="3834" width="13.44140625" style="9" customWidth="1"/>
    <col min="3835" max="3835" width="12" style="9" customWidth="1"/>
    <col min="3836" max="3836" width="75.33203125" style="9" customWidth="1"/>
    <col min="3837" max="4072" width="9.109375" style="9"/>
    <col min="4073" max="4073" width="8.44140625" style="9" customWidth="1"/>
    <col min="4074" max="4074" width="31" style="9" customWidth="1"/>
    <col min="4075" max="4075" width="7.5546875" style="9" customWidth="1"/>
    <col min="4076" max="4076" width="11.88671875" style="9" customWidth="1"/>
    <col min="4077" max="4077" width="15" style="9" customWidth="1"/>
    <col min="4078" max="4078" width="14.6640625" style="9" customWidth="1"/>
    <col min="4079" max="4079" width="13" style="9" customWidth="1"/>
    <col min="4080" max="4080" width="13.88671875" style="9" customWidth="1"/>
    <col min="4081" max="4081" width="12.88671875" style="9" customWidth="1"/>
    <col min="4082" max="4082" width="13.5546875" style="9" customWidth="1"/>
    <col min="4083" max="4083" width="14" style="9" customWidth="1"/>
    <col min="4084" max="4084" width="12.109375" style="9" customWidth="1"/>
    <col min="4085" max="4085" width="9.6640625" style="9" customWidth="1"/>
    <col min="4086" max="4086" width="11.5546875" style="9" customWidth="1"/>
    <col min="4087" max="4087" width="11.44140625" style="9" customWidth="1"/>
    <col min="4088" max="4088" width="12.44140625" style="9" customWidth="1"/>
    <col min="4089" max="4089" width="9.6640625" style="9" customWidth="1"/>
    <col min="4090" max="4090" width="13.44140625" style="9" customWidth="1"/>
    <col min="4091" max="4091" width="12" style="9" customWidth="1"/>
    <col min="4092" max="4092" width="75.33203125" style="9" customWidth="1"/>
    <col min="4093" max="4328" width="9.109375" style="9"/>
    <col min="4329" max="4329" width="8.44140625" style="9" customWidth="1"/>
    <col min="4330" max="4330" width="31" style="9" customWidth="1"/>
    <col min="4331" max="4331" width="7.5546875" style="9" customWidth="1"/>
    <col min="4332" max="4332" width="11.88671875" style="9" customWidth="1"/>
    <col min="4333" max="4333" width="15" style="9" customWidth="1"/>
    <col min="4334" max="4334" width="14.6640625" style="9" customWidth="1"/>
    <col min="4335" max="4335" width="13" style="9" customWidth="1"/>
    <col min="4336" max="4336" width="13.88671875" style="9" customWidth="1"/>
    <col min="4337" max="4337" width="12.88671875" style="9" customWidth="1"/>
    <col min="4338" max="4338" width="13.5546875" style="9" customWidth="1"/>
    <col min="4339" max="4339" width="14" style="9" customWidth="1"/>
    <col min="4340" max="4340" width="12.109375" style="9" customWidth="1"/>
    <col min="4341" max="4341" width="9.6640625" style="9" customWidth="1"/>
    <col min="4342" max="4342" width="11.5546875" style="9" customWidth="1"/>
    <col min="4343" max="4343" width="11.44140625" style="9" customWidth="1"/>
    <col min="4344" max="4344" width="12.44140625" style="9" customWidth="1"/>
    <col min="4345" max="4345" width="9.6640625" style="9" customWidth="1"/>
    <col min="4346" max="4346" width="13.44140625" style="9" customWidth="1"/>
    <col min="4347" max="4347" width="12" style="9" customWidth="1"/>
    <col min="4348" max="4348" width="75.33203125" style="9" customWidth="1"/>
    <col min="4349" max="4584" width="9.109375" style="9"/>
    <col min="4585" max="4585" width="8.44140625" style="9" customWidth="1"/>
    <col min="4586" max="4586" width="31" style="9" customWidth="1"/>
    <col min="4587" max="4587" width="7.5546875" style="9" customWidth="1"/>
    <col min="4588" max="4588" width="11.88671875" style="9" customWidth="1"/>
    <col min="4589" max="4589" width="15" style="9" customWidth="1"/>
    <col min="4590" max="4590" width="14.6640625" style="9" customWidth="1"/>
    <col min="4591" max="4591" width="13" style="9" customWidth="1"/>
    <col min="4592" max="4592" width="13.88671875" style="9" customWidth="1"/>
    <col min="4593" max="4593" width="12.88671875" style="9" customWidth="1"/>
    <col min="4594" max="4594" width="13.5546875" style="9" customWidth="1"/>
    <col min="4595" max="4595" width="14" style="9" customWidth="1"/>
    <col min="4596" max="4596" width="12.109375" style="9" customWidth="1"/>
    <col min="4597" max="4597" width="9.6640625" style="9" customWidth="1"/>
    <col min="4598" max="4598" width="11.5546875" style="9" customWidth="1"/>
    <col min="4599" max="4599" width="11.44140625" style="9" customWidth="1"/>
    <col min="4600" max="4600" width="12.44140625" style="9" customWidth="1"/>
    <col min="4601" max="4601" width="9.6640625" style="9" customWidth="1"/>
    <col min="4602" max="4602" width="13.44140625" style="9" customWidth="1"/>
    <col min="4603" max="4603" width="12" style="9" customWidth="1"/>
    <col min="4604" max="4604" width="75.33203125" style="9" customWidth="1"/>
    <col min="4605" max="4840" width="9.109375" style="9"/>
    <col min="4841" max="4841" width="8.44140625" style="9" customWidth="1"/>
    <col min="4842" max="4842" width="31" style="9" customWidth="1"/>
    <col min="4843" max="4843" width="7.5546875" style="9" customWidth="1"/>
    <col min="4844" max="4844" width="11.88671875" style="9" customWidth="1"/>
    <col min="4845" max="4845" width="15" style="9" customWidth="1"/>
    <col min="4846" max="4846" width="14.6640625" style="9" customWidth="1"/>
    <col min="4847" max="4847" width="13" style="9" customWidth="1"/>
    <col min="4848" max="4848" width="13.88671875" style="9" customWidth="1"/>
    <col min="4849" max="4849" width="12.88671875" style="9" customWidth="1"/>
    <col min="4850" max="4850" width="13.5546875" style="9" customWidth="1"/>
    <col min="4851" max="4851" width="14" style="9" customWidth="1"/>
    <col min="4852" max="4852" width="12.109375" style="9" customWidth="1"/>
    <col min="4853" max="4853" width="9.6640625" style="9" customWidth="1"/>
    <col min="4854" max="4854" width="11.5546875" style="9" customWidth="1"/>
    <col min="4855" max="4855" width="11.44140625" style="9" customWidth="1"/>
    <col min="4856" max="4856" width="12.44140625" style="9" customWidth="1"/>
    <col min="4857" max="4857" width="9.6640625" style="9" customWidth="1"/>
    <col min="4858" max="4858" width="13.44140625" style="9" customWidth="1"/>
    <col min="4859" max="4859" width="12" style="9" customWidth="1"/>
    <col min="4860" max="4860" width="75.33203125" style="9" customWidth="1"/>
    <col min="4861" max="5096" width="9.109375" style="9"/>
    <col min="5097" max="5097" width="8.44140625" style="9" customWidth="1"/>
    <col min="5098" max="5098" width="31" style="9" customWidth="1"/>
    <col min="5099" max="5099" width="7.5546875" style="9" customWidth="1"/>
    <col min="5100" max="5100" width="11.88671875" style="9" customWidth="1"/>
    <col min="5101" max="5101" width="15" style="9" customWidth="1"/>
    <col min="5102" max="5102" width="14.6640625" style="9" customWidth="1"/>
    <col min="5103" max="5103" width="13" style="9" customWidth="1"/>
    <col min="5104" max="5104" width="13.88671875" style="9" customWidth="1"/>
    <col min="5105" max="5105" width="12.88671875" style="9" customWidth="1"/>
    <col min="5106" max="5106" width="13.5546875" style="9" customWidth="1"/>
    <col min="5107" max="5107" width="14" style="9" customWidth="1"/>
    <col min="5108" max="5108" width="12.109375" style="9" customWidth="1"/>
    <col min="5109" max="5109" width="9.6640625" style="9" customWidth="1"/>
    <col min="5110" max="5110" width="11.5546875" style="9" customWidth="1"/>
    <col min="5111" max="5111" width="11.44140625" style="9" customWidth="1"/>
    <col min="5112" max="5112" width="12.44140625" style="9" customWidth="1"/>
    <col min="5113" max="5113" width="9.6640625" style="9" customWidth="1"/>
    <col min="5114" max="5114" width="13.44140625" style="9" customWidth="1"/>
    <col min="5115" max="5115" width="12" style="9" customWidth="1"/>
    <col min="5116" max="5116" width="75.33203125" style="9" customWidth="1"/>
    <col min="5117" max="5352" width="9.109375" style="9"/>
    <col min="5353" max="5353" width="8.44140625" style="9" customWidth="1"/>
    <col min="5354" max="5354" width="31" style="9" customWidth="1"/>
    <col min="5355" max="5355" width="7.5546875" style="9" customWidth="1"/>
    <col min="5356" max="5356" width="11.88671875" style="9" customWidth="1"/>
    <col min="5357" max="5357" width="15" style="9" customWidth="1"/>
    <col min="5358" max="5358" width="14.6640625" style="9" customWidth="1"/>
    <col min="5359" max="5359" width="13" style="9" customWidth="1"/>
    <col min="5360" max="5360" width="13.88671875" style="9" customWidth="1"/>
    <col min="5361" max="5361" width="12.88671875" style="9" customWidth="1"/>
    <col min="5362" max="5362" width="13.5546875" style="9" customWidth="1"/>
    <col min="5363" max="5363" width="14" style="9" customWidth="1"/>
    <col min="5364" max="5364" width="12.109375" style="9" customWidth="1"/>
    <col min="5365" max="5365" width="9.6640625" style="9" customWidth="1"/>
    <col min="5366" max="5366" width="11.5546875" style="9" customWidth="1"/>
    <col min="5367" max="5367" width="11.44140625" style="9" customWidth="1"/>
    <col min="5368" max="5368" width="12.44140625" style="9" customWidth="1"/>
    <col min="5369" max="5369" width="9.6640625" style="9" customWidth="1"/>
    <col min="5370" max="5370" width="13.44140625" style="9" customWidth="1"/>
    <col min="5371" max="5371" width="12" style="9" customWidth="1"/>
    <col min="5372" max="5372" width="75.33203125" style="9" customWidth="1"/>
    <col min="5373" max="5608" width="9.109375" style="9"/>
    <col min="5609" max="5609" width="8.44140625" style="9" customWidth="1"/>
    <col min="5610" max="5610" width="31" style="9" customWidth="1"/>
    <col min="5611" max="5611" width="7.5546875" style="9" customWidth="1"/>
    <col min="5612" max="5612" width="11.88671875" style="9" customWidth="1"/>
    <col min="5613" max="5613" width="15" style="9" customWidth="1"/>
    <col min="5614" max="5614" width="14.6640625" style="9" customWidth="1"/>
    <col min="5615" max="5615" width="13" style="9" customWidth="1"/>
    <col min="5616" max="5616" width="13.88671875" style="9" customWidth="1"/>
    <col min="5617" max="5617" width="12.88671875" style="9" customWidth="1"/>
    <col min="5618" max="5618" width="13.5546875" style="9" customWidth="1"/>
    <col min="5619" max="5619" width="14" style="9" customWidth="1"/>
    <col min="5620" max="5620" width="12.109375" style="9" customWidth="1"/>
    <col min="5621" max="5621" width="9.6640625" style="9" customWidth="1"/>
    <col min="5622" max="5622" width="11.5546875" style="9" customWidth="1"/>
    <col min="5623" max="5623" width="11.44140625" style="9" customWidth="1"/>
    <col min="5624" max="5624" width="12.44140625" style="9" customWidth="1"/>
    <col min="5625" max="5625" width="9.6640625" style="9" customWidth="1"/>
    <col min="5626" max="5626" width="13.44140625" style="9" customWidth="1"/>
    <col min="5627" max="5627" width="12" style="9" customWidth="1"/>
    <col min="5628" max="5628" width="75.33203125" style="9" customWidth="1"/>
    <col min="5629" max="5864" width="9.109375" style="9"/>
    <col min="5865" max="5865" width="8.44140625" style="9" customWidth="1"/>
    <col min="5866" max="5866" width="31" style="9" customWidth="1"/>
    <col min="5867" max="5867" width="7.5546875" style="9" customWidth="1"/>
    <col min="5868" max="5868" width="11.88671875" style="9" customWidth="1"/>
    <col min="5869" max="5869" width="15" style="9" customWidth="1"/>
    <col min="5870" max="5870" width="14.6640625" style="9" customWidth="1"/>
    <col min="5871" max="5871" width="13" style="9" customWidth="1"/>
    <col min="5872" max="5872" width="13.88671875" style="9" customWidth="1"/>
    <col min="5873" max="5873" width="12.88671875" style="9" customWidth="1"/>
    <col min="5874" max="5874" width="13.5546875" style="9" customWidth="1"/>
    <col min="5875" max="5875" width="14" style="9" customWidth="1"/>
    <col min="5876" max="5876" width="12.109375" style="9" customWidth="1"/>
    <col min="5877" max="5877" width="9.6640625" style="9" customWidth="1"/>
    <col min="5878" max="5878" width="11.5546875" style="9" customWidth="1"/>
    <col min="5879" max="5879" width="11.44140625" style="9" customWidth="1"/>
    <col min="5880" max="5880" width="12.44140625" style="9" customWidth="1"/>
    <col min="5881" max="5881" width="9.6640625" style="9" customWidth="1"/>
    <col min="5882" max="5882" width="13.44140625" style="9" customWidth="1"/>
    <col min="5883" max="5883" width="12" style="9" customWidth="1"/>
    <col min="5884" max="5884" width="75.33203125" style="9" customWidth="1"/>
    <col min="5885" max="6120" width="9.109375" style="9"/>
    <col min="6121" max="6121" width="8.44140625" style="9" customWidth="1"/>
    <col min="6122" max="6122" width="31" style="9" customWidth="1"/>
    <col min="6123" max="6123" width="7.5546875" style="9" customWidth="1"/>
    <col min="6124" max="6124" width="11.88671875" style="9" customWidth="1"/>
    <col min="6125" max="6125" width="15" style="9" customWidth="1"/>
    <col min="6126" max="6126" width="14.6640625" style="9" customWidth="1"/>
    <col min="6127" max="6127" width="13" style="9" customWidth="1"/>
    <col min="6128" max="6128" width="13.88671875" style="9" customWidth="1"/>
    <col min="6129" max="6129" width="12.88671875" style="9" customWidth="1"/>
    <col min="6130" max="6130" width="13.5546875" style="9" customWidth="1"/>
    <col min="6131" max="6131" width="14" style="9" customWidth="1"/>
    <col min="6132" max="6132" width="12.109375" style="9" customWidth="1"/>
    <col min="6133" max="6133" width="9.6640625" style="9" customWidth="1"/>
    <col min="6134" max="6134" width="11.5546875" style="9" customWidth="1"/>
    <col min="6135" max="6135" width="11.44140625" style="9" customWidth="1"/>
    <col min="6136" max="6136" width="12.44140625" style="9" customWidth="1"/>
    <col min="6137" max="6137" width="9.6640625" style="9" customWidth="1"/>
    <col min="6138" max="6138" width="13.44140625" style="9" customWidth="1"/>
    <col min="6139" max="6139" width="12" style="9" customWidth="1"/>
    <col min="6140" max="6140" width="75.33203125" style="9" customWidth="1"/>
    <col min="6141" max="6376" width="9.109375" style="9"/>
    <col min="6377" max="6377" width="8.44140625" style="9" customWidth="1"/>
    <col min="6378" max="6378" width="31" style="9" customWidth="1"/>
    <col min="6379" max="6379" width="7.5546875" style="9" customWidth="1"/>
    <col min="6380" max="6380" width="11.88671875" style="9" customWidth="1"/>
    <col min="6381" max="6381" width="15" style="9" customWidth="1"/>
    <col min="6382" max="6382" width="14.6640625" style="9" customWidth="1"/>
    <col min="6383" max="6383" width="13" style="9" customWidth="1"/>
    <col min="6384" max="6384" width="13.88671875" style="9" customWidth="1"/>
    <col min="6385" max="6385" width="12.88671875" style="9" customWidth="1"/>
    <col min="6386" max="6386" width="13.5546875" style="9" customWidth="1"/>
    <col min="6387" max="6387" width="14" style="9" customWidth="1"/>
    <col min="6388" max="6388" width="12.109375" style="9" customWidth="1"/>
    <col min="6389" max="6389" width="9.6640625" style="9" customWidth="1"/>
    <col min="6390" max="6390" width="11.5546875" style="9" customWidth="1"/>
    <col min="6391" max="6391" width="11.44140625" style="9" customWidth="1"/>
    <col min="6392" max="6392" width="12.44140625" style="9" customWidth="1"/>
    <col min="6393" max="6393" width="9.6640625" style="9" customWidth="1"/>
    <col min="6394" max="6394" width="13.44140625" style="9" customWidth="1"/>
    <col min="6395" max="6395" width="12" style="9" customWidth="1"/>
    <col min="6396" max="6396" width="75.33203125" style="9" customWidth="1"/>
    <col min="6397" max="6632" width="9.109375" style="9"/>
    <col min="6633" max="6633" width="8.44140625" style="9" customWidth="1"/>
    <col min="6634" max="6634" width="31" style="9" customWidth="1"/>
    <col min="6635" max="6635" width="7.5546875" style="9" customWidth="1"/>
    <col min="6636" max="6636" width="11.88671875" style="9" customWidth="1"/>
    <col min="6637" max="6637" width="15" style="9" customWidth="1"/>
    <col min="6638" max="6638" width="14.6640625" style="9" customWidth="1"/>
    <col min="6639" max="6639" width="13" style="9" customWidth="1"/>
    <col min="6640" max="6640" width="13.88671875" style="9" customWidth="1"/>
    <col min="6641" max="6641" width="12.88671875" style="9" customWidth="1"/>
    <col min="6642" max="6642" width="13.5546875" style="9" customWidth="1"/>
    <col min="6643" max="6643" width="14" style="9" customWidth="1"/>
    <col min="6644" max="6644" width="12.109375" style="9" customWidth="1"/>
    <col min="6645" max="6645" width="9.6640625" style="9" customWidth="1"/>
    <col min="6646" max="6646" width="11.5546875" style="9" customWidth="1"/>
    <col min="6647" max="6647" width="11.44140625" style="9" customWidth="1"/>
    <col min="6648" max="6648" width="12.44140625" style="9" customWidth="1"/>
    <col min="6649" max="6649" width="9.6640625" style="9" customWidth="1"/>
    <col min="6650" max="6650" width="13.44140625" style="9" customWidth="1"/>
    <col min="6651" max="6651" width="12" style="9" customWidth="1"/>
    <col min="6652" max="6652" width="75.33203125" style="9" customWidth="1"/>
    <col min="6653" max="6888" width="9.109375" style="9"/>
    <col min="6889" max="6889" width="8.44140625" style="9" customWidth="1"/>
    <col min="6890" max="6890" width="31" style="9" customWidth="1"/>
    <col min="6891" max="6891" width="7.5546875" style="9" customWidth="1"/>
    <col min="6892" max="6892" width="11.88671875" style="9" customWidth="1"/>
    <col min="6893" max="6893" width="15" style="9" customWidth="1"/>
    <col min="6894" max="6894" width="14.6640625" style="9" customWidth="1"/>
    <col min="6895" max="6895" width="13" style="9" customWidth="1"/>
    <col min="6896" max="6896" width="13.88671875" style="9" customWidth="1"/>
    <col min="6897" max="6897" width="12.88671875" style="9" customWidth="1"/>
    <col min="6898" max="6898" width="13.5546875" style="9" customWidth="1"/>
    <col min="6899" max="6899" width="14" style="9" customWidth="1"/>
    <col min="6900" max="6900" width="12.109375" style="9" customWidth="1"/>
    <col min="6901" max="6901" width="9.6640625" style="9" customWidth="1"/>
    <col min="6902" max="6902" width="11.5546875" style="9" customWidth="1"/>
    <col min="6903" max="6903" width="11.44140625" style="9" customWidth="1"/>
    <col min="6904" max="6904" width="12.44140625" style="9" customWidth="1"/>
    <col min="6905" max="6905" width="9.6640625" style="9" customWidth="1"/>
    <col min="6906" max="6906" width="13.44140625" style="9" customWidth="1"/>
    <col min="6907" max="6907" width="12" style="9" customWidth="1"/>
    <col min="6908" max="6908" width="75.33203125" style="9" customWidth="1"/>
    <col min="6909" max="7144" width="9.109375" style="9"/>
    <col min="7145" max="7145" width="8.44140625" style="9" customWidth="1"/>
    <col min="7146" max="7146" width="31" style="9" customWidth="1"/>
    <col min="7147" max="7147" width="7.5546875" style="9" customWidth="1"/>
    <col min="7148" max="7148" width="11.88671875" style="9" customWidth="1"/>
    <col min="7149" max="7149" width="15" style="9" customWidth="1"/>
    <col min="7150" max="7150" width="14.6640625" style="9" customWidth="1"/>
    <col min="7151" max="7151" width="13" style="9" customWidth="1"/>
    <col min="7152" max="7152" width="13.88671875" style="9" customWidth="1"/>
    <col min="7153" max="7153" width="12.88671875" style="9" customWidth="1"/>
    <col min="7154" max="7154" width="13.5546875" style="9" customWidth="1"/>
    <col min="7155" max="7155" width="14" style="9" customWidth="1"/>
    <col min="7156" max="7156" width="12.109375" style="9" customWidth="1"/>
    <col min="7157" max="7157" width="9.6640625" style="9" customWidth="1"/>
    <col min="7158" max="7158" width="11.5546875" style="9" customWidth="1"/>
    <col min="7159" max="7159" width="11.44140625" style="9" customWidth="1"/>
    <col min="7160" max="7160" width="12.44140625" style="9" customWidth="1"/>
    <col min="7161" max="7161" width="9.6640625" style="9" customWidth="1"/>
    <col min="7162" max="7162" width="13.44140625" style="9" customWidth="1"/>
    <col min="7163" max="7163" width="12" style="9" customWidth="1"/>
    <col min="7164" max="7164" width="75.33203125" style="9" customWidth="1"/>
    <col min="7165" max="7400" width="9.109375" style="9"/>
    <col min="7401" max="7401" width="8.44140625" style="9" customWidth="1"/>
    <col min="7402" max="7402" width="31" style="9" customWidth="1"/>
    <col min="7403" max="7403" width="7.5546875" style="9" customWidth="1"/>
    <col min="7404" max="7404" width="11.88671875" style="9" customWidth="1"/>
    <col min="7405" max="7405" width="15" style="9" customWidth="1"/>
    <col min="7406" max="7406" width="14.6640625" style="9" customWidth="1"/>
    <col min="7407" max="7407" width="13" style="9" customWidth="1"/>
    <col min="7408" max="7408" width="13.88671875" style="9" customWidth="1"/>
    <col min="7409" max="7409" width="12.88671875" style="9" customWidth="1"/>
    <col min="7410" max="7410" width="13.5546875" style="9" customWidth="1"/>
    <col min="7411" max="7411" width="14" style="9" customWidth="1"/>
    <col min="7412" max="7412" width="12.109375" style="9" customWidth="1"/>
    <col min="7413" max="7413" width="9.6640625" style="9" customWidth="1"/>
    <col min="7414" max="7414" width="11.5546875" style="9" customWidth="1"/>
    <col min="7415" max="7415" width="11.44140625" style="9" customWidth="1"/>
    <col min="7416" max="7416" width="12.44140625" style="9" customWidth="1"/>
    <col min="7417" max="7417" width="9.6640625" style="9" customWidth="1"/>
    <col min="7418" max="7418" width="13.44140625" style="9" customWidth="1"/>
    <col min="7419" max="7419" width="12" style="9" customWidth="1"/>
    <col min="7420" max="7420" width="75.33203125" style="9" customWidth="1"/>
    <col min="7421" max="7656" width="9.109375" style="9"/>
    <col min="7657" max="7657" width="8.44140625" style="9" customWidth="1"/>
    <col min="7658" max="7658" width="31" style="9" customWidth="1"/>
    <col min="7659" max="7659" width="7.5546875" style="9" customWidth="1"/>
    <col min="7660" max="7660" width="11.88671875" style="9" customWidth="1"/>
    <col min="7661" max="7661" width="15" style="9" customWidth="1"/>
    <col min="7662" max="7662" width="14.6640625" style="9" customWidth="1"/>
    <col min="7663" max="7663" width="13" style="9" customWidth="1"/>
    <col min="7664" max="7664" width="13.88671875" style="9" customWidth="1"/>
    <col min="7665" max="7665" width="12.88671875" style="9" customWidth="1"/>
    <col min="7666" max="7666" width="13.5546875" style="9" customWidth="1"/>
    <col min="7667" max="7667" width="14" style="9" customWidth="1"/>
    <col min="7668" max="7668" width="12.109375" style="9" customWidth="1"/>
    <col min="7669" max="7669" width="9.6640625" style="9" customWidth="1"/>
    <col min="7670" max="7670" width="11.5546875" style="9" customWidth="1"/>
    <col min="7671" max="7671" width="11.44140625" style="9" customWidth="1"/>
    <col min="7672" max="7672" width="12.44140625" style="9" customWidth="1"/>
    <col min="7673" max="7673" width="9.6640625" style="9" customWidth="1"/>
    <col min="7674" max="7674" width="13.44140625" style="9" customWidth="1"/>
    <col min="7675" max="7675" width="12" style="9" customWidth="1"/>
    <col min="7676" max="7676" width="75.33203125" style="9" customWidth="1"/>
    <col min="7677" max="7912" width="9.109375" style="9"/>
    <col min="7913" max="7913" width="8.44140625" style="9" customWidth="1"/>
    <col min="7914" max="7914" width="31" style="9" customWidth="1"/>
    <col min="7915" max="7915" width="7.5546875" style="9" customWidth="1"/>
    <col min="7916" max="7916" width="11.88671875" style="9" customWidth="1"/>
    <col min="7917" max="7917" width="15" style="9" customWidth="1"/>
    <col min="7918" max="7918" width="14.6640625" style="9" customWidth="1"/>
    <col min="7919" max="7919" width="13" style="9" customWidth="1"/>
    <col min="7920" max="7920" width="13.88671875" style="9" customWidth="1"/>
    <col min="7921" max="7921" width="12.88671875" style="9" customWidth="1"/>
    <col min="7922" max="7922" width="13.5546875" style="9" customWidth="1"/>
    <col min="7923" max="7923" width="14" style="9" customWidth="1"/>
    <col min="7924" max="7924" width="12.109375" style="9" customWidth="1"/>
    <col min="7925" max="7925" width="9.6640625" style="9" customWidth="1"/>
    <col min="7926" max="7926" width="11.5546875" style="9" customWidth="1"/>
    <col min="7927" max="7927" width="11.44140625" style="9" customWidth="1"/>
    <col min="7928" max="7928" width="12.44140625" style="9" customWidth="1"/>
    <col min="7929" max="7929" width="9.6640625" style="9" customWidth="1"/>
    <col min="7930" max="7930" width="13.44140625" style="9" customWidth="1"/>
    <col min="7931" max="7931" width="12" style="9" customWidth="1"/>
    <col min="7932" max="7932" width="75.33203125" style="9" customWidth="1"/>
    <col min="7933" max="8168" width="9.109375" style="9"/>
    <col min="8169" max="8169" width="8.44140625" style="9" customWidth="1"/>
    <col min="8170" max="8170" width="31" style="9" customWidth="1"/>
    <col min="8171" max="8171" width="7.5546875" style="9" customWidth="1"/>
    <col min="8172" max="8172" width="11.88671875" style="9" customWidth="1"/>
    <col min="8173" max="8173" width="15" style="9" customWidth="1"/>
    <col min="8174" max="8174" width="14.6640625" style="9" customWidth="1"/>
    <col min="8175" max="8175" width="13" style="9" customWidth="1"/>
    <col min="8176" max="8176" width="13.88671875" style="9" customWidth="1"/>
    <col min="8177" max="8177" width="12.88671875" style="9" customWidth="1"/>
    <col min="8178" max="8178" width="13.5546875" style="9" customWidth="1"/>
    <col min="8179" max="8179" width="14" style="9" customWidth="1"/>
    <col min="8180" max="8180" width="12.109375" style="9" customWidth="1"/>
    <col min="8181" max="8181" width="9.6640625" style="9" customWidth="1"/>
    <col min="8182" max="8182" width="11.5546875" style="9" customWidth="1"/>
    <col min="8183" max="8183" width="11.44140625" style="9" customWidth="1"/>
    <col min="8184" max="8184" width="12.44140625" style="9" customWidth="1"/>
    <col min="8185" max="8185" width="9.6640625" style="9" customWidth="1"/>
    <col min="8186" max="8186" width="13.44140625" style="9" customWidth="1"/>
    <col min="8187" max="8187" width="12" style="9" customWidth="1"/>
    <col min="8188" max="8188" width="75.33203125" style="9" customWidth="1"/>
    <col min="8189" max="8424" width="9.109375" style="9"/>
    <col min="8425" max="8425" width="8.44140625" style="9" customWidth="1"/>
    <col min="8426" max="8426" width="31" style="9" customWidth="1"/>
    <col min="8427" max="8427" width="7.5546875" style="9" customWidth="1"/>
    <col min="8428" max="8428" width="11.88671875" style="9" customWidth="1"/>
    <col min="8429" max="8429" width="15" style="9" customWidth="1"/>
    <col min="8430" max="8430" width="14.6640625" style="9" customWidth="1"/>
    <col min="8431" max="8431" width="13" style="9" customWidth="1"/>
    <col min="8432" max="8432" width="13.88671875" style="9" customWidth="1"/>
    <col min="8433" max="8433" width="12.88671875" style="9" customWidth="1"/>
    <col min="8434" max="8434" width="13.5546875" style="9" customWidth="1"/>
    <col min="8435" max="8435" width="14" style="9" customWidth="1"/>
    <col min="8436" max="8436" width="12.109375" style="9" customWidth="1"/>
    <col min="8437" max="8437" width="9.6640625" style="9" customWidth="1"/>
    <col min="8438" max="8438" width="11.5546875" style="9" customWidth="1"/>
    <col min="8439" max="8439" width="11.44140625" style="9" customWidth="1"/>
    <col min="8440" max="8440" width="12.44140625" style="9" customWidth="1"/>
    <col min="8441" max="8441" width="9.6640625" style="9" customWidth="1"/>
    <col min="8442" max="8442" width="13.44140625" style="9" customWidth="1"/>
    <col min="8443" max="8443" width="12" style="9" customWidth="1"/>
    <col min="8444" max="8444" width="75.33203125" style="9" customWidth="1"/>
    <col min="8445" max="8680" width="9.109375" style="9"/>
    <col min="8681" max="8681" width="8.44140625" style="9" customWidth="1"/>
    <col min="8682" max="8682" width="31" style="9" customWidth="1"/>
    <col min="8683" max="8683" width="7.5546875" style="9" customWidth="1"/>
    <col min="8684" max="8684" width="11.88671875" style="9" customWidth="1"/>
    <col min="8685" max="8685" width="15" style="9" customWidth="1"/>
    <col min="8686" max="8686" width="14.6640625" style="9" customWidth="1"/>
    <col min="8687" max="8687" width="13" style="9" customWidth="1"/>
    <col min="8688" max="8688" width="13.88671875" style="9" customWidth="1"/>
    <col min="8689" max="8689" width="12.88671875" style="9" customWidth="1"/>
    <col min="8690" max="8690" width="13.5546875" style="9" customWidth="1"/>
    <col min="8691" max="8691" width="14" style="9" customWidth="1"/>
    <col min="8692" max="8692" width="12.109375" style="9" customWidth="1"/>
    <col min="8693" max="8693" width="9.6640625" style="9" customWidth="1"/>
    <col min="8694" max="8694" width="11.5546875" style="9" customWidth="1"/>
    <col min="8695" max="8695" width="11.44140625" style="9" customWidth="1"/>
    <col min="8696" max="8696" width="12.44140625" style="9" customWidth="1"/>
    <col min="8697" max="8697" width="9.6640625" style="9" customWidth="1"/>
    <col min="8698" max="8698" width="13.44140625" style="9" customWidth="1"/>
    <col min="8699" max="8699" width="12" style="9" customWidth="1"/>
    <col min="8700" max="8700" width="75.33203125" style="9" customWidth="1"/>
    <col min="8701" max="8936" width="9.109375" style="9"/>
    <col min="8937" max="8937" width="8.44140625" style="9" customWidth="1"/>
    <col min="8938" max="8938" width="31" style="9" customWidth="1"/>
    <col min="8939" max="8939" width="7.5546875" style="9" customWidth="1"/>
    <col min="8940" max="8940" width="11.88671875" style="9" customWidth="1"/>
    <col min="8941" max="8941" width="15" style="9" customWidth="1"/>
    <col min="8942" max="8942" width="14.6640625" style="9" customWidth="1"/>
    <col min="8943" max="8943" width="13" style="9" customWidth="1"/>
    <col min="8944" max="8944" width="13.88671875" style="9" customWidth="1"/>
    <col min="8945" max="8945" width="12.88671875" style="9" customWidth="1"/>
    <col min="8946" max="8946" width="13.5546875" style="9" customWidth="1"/>
    <col min="8947" max="8947" width="14" style="9" customWidth="1"/>
    <col min="8948" max="8948" width="12.109375" style="9" customWidth="1"/>
    <col min="8949" max="8949" width="9.6640625" style="9" customWidth="1"/>
    <col min="8950" max="8950" width="11.5546875" style="9" customWidth="1"/>
    <col min="8951" max="8951" width="11.44140625" style="9" customWidth="1"/>
    <col min="8952" max="8952" width="12.44140625" style="9" customWidth="1"/>
    <col min="8953" max="8953" width="9.6640625" style="9" customWidth="1"/>
    <col min="8954" max="8954" width="13.44140625" style="9" customWidth="1"/>
    <col min="8955" max="8955" width="12" style="9" customWidth="1"/>
    <col min="8956" max="8956" width="75.33203125" style="9" customWidth="1"/>
    <col min="8957" max="9192" width="9.109375" style="9"/>
    <col min="9193" max="9193" width="8.44140625" style="9" customWidth="1"/>
    <col min="9194" max="9194" width="31" style="9" customWidth="1"/>
    <col min="9195" max="9195" width="7.5546875" style="9" customWidth="1"/>
    <col min="9196" max="9196" width="11.88671875" style="9" customWidth="1"/>
    <col min="9197" max="9197" width="15" style="9" customWidth="1"/>
    <col min="9198" max="9198" width="14.6640625" style="9" customWidth="1"/>
    <col min="9199" max="9199" width="13" style="9" customWidth="1"/>
    <col min="9200" max="9200" width="13.88671875" style="9" customWidth="1"/>
    <col min="9201" max="9201" width="12.88671875" style="9" customWidth="1"/>
    <col min="9202" max="9202" width="13.5546875" style="9" customWidth="1"/>
    <col min="9203" max="9203" width="14" style="9" customWidth="1"/>
    <col min="9204" max="9204" width="12.109375" style="9" customWidth="1"/>
    <col min="9205" max="9205" width="9.6640625" style="9" customWidth="1"/>
    <col min="9206" max="9206" width="11.5546875" style="9" customWidth="1"/>
    <col min="9207" max="9207" width="11.44140625" style="9" customWidth="1"/>
    <col min="9208" max="9208" width="12.44140625" style="9" customWidth="1"/>
    <col min="9209" max="9209" width="9.6640625" style="9" customWidth="1"/>
    <col min="9210" max="9210" width="13.44140625" style="9" customWidth="1"/>
    <col min="9211" max="9211" width="12" style="9" customWidth="1"/>
    <col min="9212" max="9212" width="75.33203125" style="9" customWidth="1"/>
    <col min="9213" max="9448" width="9.109375" style="9"/>
    <col min="9449" max="9449" width="8.44140625" style="9" customWidth="1"/>
    <col min="9450" max="9450" width="31" style="9" customWidth="1"/>
    <col min="9451" max="9451" width="7.5546875" style="9" customWidth="1"/>
    <col min="9452" max="9452" width="11.88671875" style="9" customWidth="1"/>
    <col min="9453" max="9453" width="15" style="9" customWidth="1"/>
    <col min="9454" max="9454" width="14.6640625" style="9" customWidth="1"/>
    <col min="9455" max="9455" width="13" style="9" customWidth="1"/>
    <col min="9456" max="9456" width="13.88671875" style="9" customWidth="1"/>
    <col min="9457" max="9457" width="12.88671875" style="9" customWidth="1"/>
    <col min="9458" max="9458" width="13.5546875" style="9" customWidth="1"/>
    <col min="9459" max="9459" width="14" style="9" customWidth="1"/>
    <col min="9460" max="9460" width="12.109375" style="9" customWidth="1"/>
    <col min="9461" max="9461" width="9.6640625" style="9" customWidth="1"/>
    <col min="9462" max="9462" width="11.5546875" style="9" customWidth="1"/>
    <col min="9463" max="9463" width="11.44140625" style="9" customWidth="1"/>
    <col min="9464" max="9464" width="12.44140625" style="9" customWidth="1"/>
    <col min="9465" max="9465" width="9.6640625" style="9" customWidth="1"/>
    <col min="9466" max="9466" width="13.44140625" style="9" customWidth="1"/>
    <col min="9467" max="9467" width="12" style="9" customWidth="1"/>
    <col min="9468" max="9468" width="75.33203125" style="9" customWidth="1"/>
    <col min="9469" max="9704" width="9.109375" style="9"/>
    <col min="9705" max="9705" width="8.44140625" style="9" customWidth="1"/>
    <col min="9706" max="9706" width="31" style="9" customWidth="1"/>
    <col min="9707" max="9707" width="7.5546875" style="9" customWidth="1"/>
    <col min="9708" max="9708" width="11.88671875" style="9" customWidth="1"/>
    <col min="9709" max="9709" width="15" style="9" customWidth="1"/>
    <col min="9710" max="9710" width="14.6640625" style="9" customWidth="1"/>
    <col min="9711" max="9711" width="13" style="9" customWidth="1"/>
    <col min="9712" max="9712" width="13.88671875" style="9" customWidth="1"/>
    <col min="9713" max="9713" width="12.88671875" style="9" customWidth="1"/>
    <col min="9714" max="9714" width="13.5546875" style="9" customWidth="1"/>
    <col min="9715" max="9715" width="14" style="9" customWidth="1"/>
    <col min="9716" max="9716" width="12.109375" style="9" customWidth="1"/>
    <col min="9717" max="9717" width="9.6640625" style="9" customWidth="1"/>
    <col min="9718" max="9718" width="11.5546875" style="9" customWidth="1"/>
    <col min="9719" max="9719" width="11.44140625" style="9" customWidth="1"/>
    <col min="9720" max="9720" width="12.44140625" style="9" customWidth="1"/>
    <col min="9721" max="9721" width="9.6640625" style="9" customWidth="1"/>
    <col min="9722" max="9722" width="13.44140625" style="9" customWidth="1"/>
    <col min="9723" max="9723" width="12" style="9" customWidth="1"/>
    <col min="9724" max="9724" width="75.33203125" style="9" customWidth="1"/>
    <col min="9725" max="9960" width="9.109375" style="9"/>
    <col min="9961" max="9961" width="8.44140625" style="9" customWidth="1"/>
    <col min="9962" max="9962" width="31" style="9" customWidth="1"/>
    <col min="9963" max="9963" width="7.5546875" style="9" customWidth="1"/>
    <col min="9964" max="9964" width="11.88671875" style="9" customWidth="1"/>
    <col min="9965" max="9965" width="15" style="9" customWidth="1"/>
    <col min="9966" max="9966" width="14.6640625" style="9" customWidth="1"/>
    <col min="9967" max="9967" width="13" style="9" customWidth="1"/>
    <col min="9968" max="9968" width="13.88671875" style="9" customWidth="1"/>
    <col min="9969" max="9969" width="12.88671875" style="9" customWidth="1"/>
    <col min="9970" max="9970" width="13.5546875" style="9" customWidth="1"/>
    <col min="9971" max="9971" width="14" style="9" customWidth="1"/>
    <col min="9972" max="9972" width="12.109375" style="9" customWidth="1"/>
    <col min="9973" max="9973" width="9.6640625" style="9" customWidth="1"/>
    <col min="9974" max="9974" width="11.5546875" style="9" customWidth="1"/>
    <col min="9975" max="9975" width="11.44140625" style="9" customWidth="1"/>
    <col min="9976" max="9976" width="12.44140625" style="9" customWidth="1"/>
    <col min="9977" max="9977" width="9.6640625" style="9" customWidth="1"/>
    <col min="9978" max="9978" width="13.44140625" style="9" customWidth="1"/>
    <col min="9979" max="9979" width="12" style="9" customWidth="1"/>
    <col min="9980" max="9980" width="75.33203125" style="9" customWidth="1"/>
    <col min="9981" max="10216" width="9.109375" style="9"/>
    <col min="10217" max="10217" width="8.44140625" style="9" customWidth="1"/>
    <col min="10218" max="10218" width="31" style="9" customWidth="1"/>
    <col min="10219" max="10219" width="7.5546875" style="9" customWidth="1"/>
    <col min="10220" max="10220" width="11.88671875" style="9" customWidth="1"/>
    <col min="10221" max="10221" width="15" style="9" customWidth="1"/>
    <col min="10222" max="10222" width="14.6640625" style="9" customWidth="1"/>
    <col min="10223" max="10223" width="13" style="9" customWidth="1"/>
    <col min="10224" max="10224" width="13.88671875" style="9" customWidth="1"/>
    <col min="10225" max="10225" width="12.88671875" style="9" customWidth="1"/>
    <col min="10226" max="10226" width="13.5546875" style="9" customWidth="1"/>
    <col min="10227" max="10227" width="14" style="9" customWidth="1"/>
    <col min="10228" max="10228" width="12.109375" style="9" customWidth="1"/>
    <col min="10229" max="10229" width="9.6640625" style="9" customWidth="1"/>
    <col min="10230" max="10230" width="11.5546875" style="9" customWidth="1"/>
    <col min="10231" max="10231" width="11.44140625" style="9" customWidth="1"/>
    <col min="10232" max="10232" width="12.44140625" style="9" customWidth="1"/>
    <col min="10233" max="10233" width="9.6640625" style="9" customWidth="1"/>
    <col min="10234" max="10234" width="13.44140625" style="9" customWidth="1"/>
    <col min="10235" max="10235" width="12" style="9" customWidth="1"/>
    <col min="10236" max="10236" width="75.33203125" style="9" customWidth="1"/>
    <col min="10237" max="10472" width="9.109375" style="9"/>
    <col min="10473" max="10473" width="8.44140625" style="9" customWidth="1"/>
    <col min="10474" max="10474" width="31" style="9" customWidth="1"/>
    <col min="10475" max="10475" width="7.5546875" style="9" customWidth="1"/>
    <col min="10476" max="10476" width="11.88671875" style="9" customWidth="1"/>
    <col min="10477" max="10477" width="15" style="9" customWidth="1"/>
    <col min="10478" max="10478" width="14.6640625" style="9" customWidth="1"/>
    <col min="10479" max="10479" width="13" style="9" customWidth="1"/>
    <col min="10480" max="10480" width="13.88671875" style="9" customWidth="1"/>
    <col min="10481" max="10481" width="12.88671875" style="9" customWidth="1"/>
    <col min="10482" max="10482" width="13.5546875" style="9" customWidth="1"/>
    <col min="10483" max="10483" width="14" style="9" customWidth="1"/>
    <col min="10484" max="10484" width="12.109375" style="9" customWidth="1"/>
    <col min="10485" max="10485" width="9.6640625" style="9" customWidth="1"/>
    <col min="10486" max="10486" width="11.5546875" style="9" customWidth="1"/>
    <col min="10487" max="10487" width="11.44140625" style="9" customWidth="1"/>
    <col min="10488" max="10488" width="12.44140625" style="9" customWidth="1"/>
    <col min="10489" max="10489" width="9.6640625" style="9" customWidth="1"/>
    <col min="10490" max="10490" width="13.44140625" style="9" customWidth="1"/>
    <col min="10491" max="10491" width="12" style="9" customWidth="1"/>
    <col min="10492" max="10492" width="75.33203125" style="9" customWidth="1"/>
    <col min="10493" max="10728" width="9.109375" style="9"/>
    <col min="10729" max="10729" width="8.44140625" style="9" customWidth="1"/>
    <col min="10730" max="10730" width="31" style="9" customWidth="1"/>
    <col min="10731" max="10731" width="7.5546875" style="9" customWidth="1"/>
    <col min="10732" max="10732" width="11.88671875" style="9" customWidth="1"/>
    <col min="10733" max="10733" width="15" style="9" customWidth="1"/>
    <col min="10734" max="10734" width="14.6640625" style="9" customWidth="1"/>
    <col min="10735" max="10735" width="13" style="9" customWidth="1"/>
    <col min="10736" max="10736" width="13.88671875" style="9" customWidth="1"/>
    <col min="10737" max="10737" width="12.88671875" style="9" customWidth="1"/>
    <col min="10738" max="10738" width="13.5546875" style="9" customWidth="1"/>
    <col min="10739" max="10739" width="14" style="9" customWidth="1"/>
    <col min="10740" max="10740" width="12.109375" style="9" customWidth="1"/>
    <col min="10741" max="10741" width="9.6640625" style="9" customWidth="1"/>
    <col min="10742" max="10742" width="11.5546875" style="9" customWidth="1"/>
    <col min="10743" max="10743" width="11.44140625" style="9" customWidth="1"/>
    <col min="10744" max="10744" width="12.44140625" style="9" customWidth="1"/>
    <col min="10745" max="10745" width="9.6640625" style="9" customWidth="1"/>
    <col min="10746" max="10746" width="13.44140625" style="9" customWidth="1"/>
    <col min="10747" max="10747" width="12" style="9" customWidth="1"/>
    <col min="10748" max="10748" width="75.33203125" style="9" customWidth="1"/>
    <col min="10749" max="10984" width="9.109375" style="9"/>
    <col min="10985" max="10985" width="8.44140625" style="9" customWidth="1"/>
    <col min="10986" max="10986" width="31" style="9" customWidth="1"/>
    <col min="10987" max="10987" width="7.5546875" style="9" customWidth="1"/>
    <col min="10988" max="10988" width="11.88671875" style="9" customWidth="1"/>
    <col min="10989" max="10989" width="15" style="9" customWidth="1"/>
    <col min="10990" max="10990" width="14.6640625" style="9" customWidth="1"/>
    <col min="10991" max="10991" width="13" style="9" customWidth="1"/>
    <col min="10992" max="10992" width="13.88671875" style="9" customWidth="1"/>
    <col min="10993" max="10993" width="12.88671875" style="9" customWidth="1"/>
    <col min="10994" max="10994" width="13.5546875" style="9" customWidth="1"/>
    <col min="10995" max="10995" width="14" style="9" customWidth="1"/>
    <col min="10996" max="10996" width="12.109375" style="9" customWidth="1"/>
    <col min="10997" max="10997" width="9.6640625" style="9" customWidth="1"/>
    <col min="10998" max="10998" width="11.5546875" style="9" customWidth="1"/>
    <col min="10999" max="10999" width="11.44140625" style="9" customWidth="1"/>
    <col min="11000" max="11000" width="12.44140625" style="9" customWidth="1"/>
    <col min="11001" max="11001" width="9.6640625" style="9" customWidth="1"/>
    <col min="11002" max="11002" width="13.44140625" style="9" customWidth="1"/>
    <col min="11003" max="11003" width="12" style="9" customWidth="1"/>
    <col min="11004" max="11004" width="75.33203125" style="9" customWidth="1"/>
    <col min="11005" max="11240" width="9.109375" style="9"/>
    <col min="11241" max="11241" width="8.44140625" style="9" customWidth="1"/>
    <col min="11242" max="11242" width="31" style="9" customWidth="1"/>
    <col min="11243" max="11243" width="7.5546875" style="9" customWidth="1"/>
    <col min="11244" max="11244" width="11.88671875" style="9" customWidth="1"/>
    <col min="11245" max="11245" width="15" style="9" customWidth="1"/>
    <col min="11246" max="11246" width="14.6640625" style="9" customWidth="1"/>
    <col min="11247" max="11247" width="13" style="9" customWidth="1"/>
    <col min="11248" max="11248" width="13.88671875" style="9" customWidth="1"/>
    <col min="11249" max="11249" width="12.88671875" style="9" customWidth="1"/>
    <col min="11250" max="11250" width="13.5546875" style="9" customWidth="1"/>
    <col min="11251" max="11251" width="14" style="9" customWidth="1"/>
    <col min="11252" max="11252" width="12.109375" style="9" customWidth="1"/>
    <col min="11253" max="11253" width="9.6640625" style="9" customWidth="1"/>
    <col min="11254" max="11254" width="11.5546875" style="9" customWidth="1"/>
    <col min="11255" max="11255" width="11.44140625" style="9" customWidth="1"/>
    <col min="11256" max="11256" width="12.44140625" style="9" customWidth="1"/>
    <col min="11257" max="11257" width="9.6640625" style="9" customWidth="1"/>
    <col min="11258" max="11258" width="13.44140625" style="9" customWidth="1"/>
    <col min="11259" max="11259" width="12" style="9" customWidth="1"/>
    <col min="11260" max="11260" width="75.33203125" style="9" customWidth="1"/>
    <col min="11261" max="11496" width="9.109375" style="9"/>
    <col min="11497" max="11497" width="8.44140625" style="9" customWidth="1"/>
    <col min="11498" max="11498" width="31" style="9" customWidth="1"/>
    <col min="11499" max="11499" width="7.5546875" style="9" customWidth="1"/>
    <col min="11500" max="11500" width="11.88671875" style="9" customWidth="1"/>
    <col min="11501" max="11501" width="15" style="9" customWidth="1"/>
    <col min="11502" max="11502" width="14.6640625" style="9" customWidth="1"/>
    <col min="11503" max="11503" width="13" style="9" customWidth="1"/>
    <col min="11504" max="11504" width="13.88671875" style="9" customWidth="1"/>
    <col min="11505" max="11505" width="12.88671875" style="9" customWidth="1"/>
    <col min="11506" max="11506" width="13.5546875" style="9" customWidth="1"/>
    <col min="11507" max="11507" width="14" style="9" customWidth="1"/>
    <col min="11508" max="11508" width="12.109375" style="9" customWidth="1"/>
    <col min="11509" max="11509" width="9.6640625" style="9" customWidth="1"/>
    <col min="11510" max="11510" width="11.5546875" style="9" customWidth="1"/>
    <col min="11511" max="11511" width="11.44140625" style="9" customWidth="1"/>
    <col min="11512" max="11512" width="12.44140625" style="9" customWidth="1"/>
    <col min="11513" max="11513" width="9.6640625" style="9" customWidth="1"/>
    <col min="11514" max="11514" width="13.44140625" style="9" customWidth="1"/>
    <col min="11515" max="11515" width="12" style="9" customWidth="1"/>
    <col min="11516" max="11516" width="75.33203125" style="9" customWidth="1"/>
    <col min="11517" max="11752" width="9.109375" style="9"/>
    <col min="11753" max="11753" width="8.44140625" style="9" customWidth="1"/>
    <col min="11754" max="11754" width="31" style="9" customWidth="1"/>
    <col min="11755" max="11755" width="7.5546875" style="9" customWidth="1"/>
    <col min="11756" max="11756" width="11.88671875" style="9" customWidth="1"/>
    <col min="11757" max="11757" width="15" style="9" customWidth="1"/>
    <col min="11758" max="11758" width="14.6640625" style="9" customWidth="1"/>
    <col min="11759" max="11759" width="13" style="9" customWidth="1"/>
    <col min="11760" max="11760" width="13.88671875" style="9" customWidth="1"/>
    <col min="11761" max="11761" width="12.88671875" style="9" customWidth="1"/>
    <col min="11762" max="11762" width="13.5546875" style="9" customWidth="1"/>
    <col min="11763" max="11763" width="14" style="9" customWidth="1"/>
    <col min="11764" max="11764" width="12.109375" style="9" customWidth="1"/>
    <col min="11765" max="11765" width="9.6640625" style="9" customWidth="1"/>
    <col min="11766" max="11766" width="11.5546875" style="9" customWidth="1"/>
    <col min="11767" max="11767" width="11.44140625" style="9" customWidth="1"/>
    <col min="11768" max="11768" width="12.44140625" style="9" customWidth="1"/>
    <col min="11769" max="11769" width="9.6640625" style="9" customWidth="1"/>
    <col min="11770" max="11770" width="13.44140625" style="9" customWidth="1"/>
    <col min="11771" max="11771" width="12" style="9" customWidth="1"/>
    <col min="11772" max="11772" width="75.33203125" style="9" customWidth="1"/>
    <col min="11773" max="12008" width="9.109375" style="9"/>
    <col min="12009" max="12009" width="8.44140625" style="9" customWidth="1"/>
    <col min="12010" max="12010" width="31" style="9" customWidth="1"/>
    <col min="12011" max="12011" width="7.5546875" style="9" customWidth="1"/>
    <col min="12012" max="12012" width="11.88671875" style="9" customWidth="1"/>
    <col min="12013" max="12013" width="15" style="9" customWidth="1"/>
    <col min="12014" max="12014" width="14.6640625" style="9" customWidth="1"/>
    <col min="12015" max="12015" width="13" style="9" customWidth="1"/>
    <col min="12016" max="12016" width="13.88671875" style="9" customWidth="1"/>
    <col min="12017" max="12017" width="12.88671875" style="9" customWidth="1"/>
    <col min="12018" max="12018" width="13.5546875" style="9" customWidth="1"/>
    <col min="12019" max="12019" width="14" style="9" customWidth="1"/>
    <col min="12020" max="12020" width="12.109375" style="9" customWidth="1"/>
    <col min="12021" max="12021" width="9.6640625" style="9" customWidth="1"/>
    <col min="12022" max="12022" width="11.5546875" style="9" customWidth="1"/>
    <col min="12023" max="12023" width="11.44140625" style="9" customWidth="1"/>
    <col min="12024" max="12024" width="12.44140625" style="9" customWidth="1"/>
    <col min="12025" max="12025" width="9.6640625" style="9" customWidth="1"/>
    <col min="12026" max="12026" width="13.44140625" style="9" customWidth="1"/>
    <col min="12027" max="12027" width="12" style="9" customWidth="1"/>
    <col min="12028" max="12028" width="75.33203125" style="9" customWidth="1"/>
    <col min="12029" max="12264" width="9.109375" style="9"/>
    <col min="12265" max="12265" width="8.44140625" style="9" customWidth="1"/>
    <col min="12266" max="12266" width="31" style="9" customWidth="1"/>
    <col min="12267" max="12267" width="7.5546875" style="9" customWidth="1"/>
    <col min="12268" max="12268" width="11.88671875" style="9" customWidth="1"/>
    <col min="12269" max="12269" width="15" style="9" customWidth="1"/>
    <col min="12270" max="12270" width="14.6640625" style="9" customWidth="1"/>
    <col min="12271" max="12271" width="13" style="9" customWidth="1"/>
    <col min="12272" max="12272" width="13.88671875" style="9" customWidth="1"/>
    <col min="12273" max="12273" width="12.88671875" style="9" customWidth="1"/>
    <col min="12274" max="12274" width="13.5546875" style="9" customWidth="1"/>
    <col min="12275" max="12275" width="14" style="9" customWidth="1"/>
    <col min="12276" max="12276" width="12.109375" style="9" customWidth="1"/>
    <col min="12277" max="12277" width="9.6640625" style="9" customWidth="1"/>
    <col min="12278" max="12278" width="11.5546875" style="9" customWidth="1"/>
    <col min="12279" max="12279" width="11.44140625" style="9" customWidth="1"/>
    <col min="12280" max="12280" width="12.44140625" style="9" customWidth="1"/>
    <col min="12281" max="12281" width="9.6640625" style="9" customWidth="1"/>
    <col min="12282" max="12282" width="13.44140625" style="9" customWidth="1"/>
    <col min="12283" max="12283" width="12" style="9" customWidth="1"/>
    <col min="12284" max="12284" width="75.33203125" style="9" customWidth="1"/>
    <col min="12285" max="12520" width="9.109375" style="9"/>
    <col min="12521" max="12521" width="8.44140625" style="9" customWidth="1"/>
    <col min="12522" max="12522" width="31" style="9" customWidth="1"/>
    <col min="12523" max="12523" width="7.5546875" style="9" customWidth="1"/>
    <col min="12524" max="12524" width="11.88671875" style="9" customWidth="1"/>
    <col min="12525" max="12525" width="15" style="9" customWidth="1"/>
    <col min="12526" max="12526" width="14.6640625" style="9" customWidth="1"/>
    <col min="12527" max="12527" width="13" style="9" customWidth="1"/>
    <col min="12528" max="12528" width="13.88671875" style="9" customWidth="1"/>
    <col min="12529" max="12529" width="12.88671875" style="9" customWidth="1"/>
    <col min="12530" max="12530" width="13.5546875" style="9" customWidth="1"/>
    <col min="12531" max="12531" width="14" style="9" customWidth="1"/>
    <col min="12532" max="12532" width="12.109375" style="9" customWidth="1"/>
    <col min="12533" max="12533" width="9.6640625" style="9" customWidth="1"/>
    <col min="12534" max="12534" width="11.5546875" style="9" customWidth="1"/>
    <col min="12535" max="12535" width="11.44140625" style="9" customWidth="1"/>
    <col min="12536" max="12536" width="12.44140625" style="9" customWidth="1"/>
    <col min="12537" max="12537" width="9.6640625" style="9" customWidth="1"/>
    <col min="12538" max="12538" width="13.44140625" style="9" customWidth="1"/>
    <col min="12539" max="12539" width="12" style="9" customWidth="1"/>
    <col min="12540" max="12540" width="75.33203125" style="9" customWidth="1"/>
    <col min="12541" max="12776" width="9.109375" style="9"/>
    <col min="12777" max="12777" width="8.44140625" style="9" customWidth="1"/>
    <col min="12778" max="12778" width="31" style="9" customWidth="1"/>
    <col min="12779" max="12779" width="7.5546875" style="9" customWidth="1"/>
    <col min="12780" max="12780" width="11.88671875" style="9" customWidth="1"/>
    <col min="12781" max="12781" width="15" style="9" customWidth="1"/>
    <col min="12782" max="12782" width="14.6640625" style="9" customWidth="1"/>
    <col min="12783" max="12783" width="13" style="9" customWidth="1"/>
    <col min="12784" max="12784" width="13.88671875" style="9" customWidth="1"/>
    <col min="12785" max="12785" width="12.88671875" style="9" customWidth="1"/>
    <col min="12786" max="12786" width="13.5546875" style="9" customWidth="1"/>
    <col min="12787" max="12787" width="14" style="9" customWidth="1"/>
    <col min="12788" max="12788" width="12.109375" style="9" customWidth="1"/>
    <col min="12789" max="12789" width="9.6640625" style="9" customWidth="1"/>
    <col min="12790" max="12790" width="11.5546875" style="9" customWidth="1"/>
    <col min="12791" max="12791" width="11.44140625" style="9" customWidth="1"/>
    <col min="12792" max="12792" width="12.44140625" style="9" customWidth="1"/>
    <col min="12793" max="12793" width="9.6640625" style="9" customWidth="1"/>
    <col min="12794" max="12794" width="13.44140625" style="9" customWidth="1"/>
    <col min="12795" max="12795" width="12" style="9" customWidth="1"/>
    <col min="12796" max="12796" width="75.33203125" style="9" customWidth="1"/>
    <col min="12797" max="13032" width="9.109375" style="9"/>
    <col min="13033" max="13033" width="8.44140625" style="9" customWidth="1"/>
    <col min="13034" max="13034" width="31" style="9" customWidth="1"/>
    <col min="13035" max="13035" width="7.5546875" style="9" customWidth="1"/>
    <col min="13036" max="13036" width="11.88671875" style="9" customWidth="1"/>
    <col min="13037" max="13037" width="15" style="9" customWidth="1"/>
    <col min="13038" max="13038" width="14.6640625" style="9" customWidth="1"/>
    <col min="13039" max="13039" width="13" style="9" customWidth="1"/>
    <col min="13040" max="13040" width="13.88671875" style="9" customWidth="1"/>
    <col min="13041" max="13041" width="12.88671875" style="9" customWidth="1"/>
    <col min="13042" max="13042" width="13.5546875" style="9" customWidth="1"/>
    <col min="13043" max="13043" width="14" style="9" customWidth="1"/>
    <col min="13044" max="13044" width="12.109375" style="9" customWidth="1"/>
    <col min="13045" max="13045" width="9.6640625" style="9" customWidth="1"/>
    <col min="13046" max="13046" width="11.5546875" style="9" customWidth="1"/>
    <col min="13047" max="13047" width="11.44140625" style="9" customWidth="1"/>
    <col min="13048" max="13048" width="12.44140625" style="9" customWidth="1"/>
    <col min="13049" max="13049" width="9.6640625" style="9" customWidth="1"/>
    <col min="13050" max="13050" width="13.44140625" style="9" customWidth="1"/>
    <col min="13051" max="13051" width="12" style="9" customWidth="1"/>
    <col min="13052" max="13052" width="75.33203125" style="9" customWidth="1"/>
    <col min="13053" max="13288" width="9.109375" style="9"/>
    <col min="13289" max="13289" width="8.44140625" style="9" customWidth="1"/>
    <col min="13290" max="13290" width="31" style="9" customWidth="1"/>
    <col min="13291" max="13291" width="7.5546875" style="9" customWidth="1"/>
    <col min="13292" max="13292" width="11.88671875" style="9" customWidth="1"/>
    <col min="13293" max="13293" width="15" style="9" customWidth="1"/>
    <col min="13294" max="13294" width="14.6640625" style="9" customWidth="1"/>
    <col min="13295" max="13295" width="13" style="9" customWidth="1"/>
    <col min="13296" max="13296" width="13.88671875" style="9" customWidth="1"/>
    <col min="13297" max="13297" width="12.88671875" style="9" customWidth="1"/>
    <col min="13298" max="13298" width="13.5546875" style="9" customWidth="1"/>
    <col min="13299" max="13299" width="14" style="9" customWidth="1"/>
    <col min="13300" max="13300" width="12.109375" style="9" customWidth="1"/>
    <col min="13301" max="13301" width="9.6640625" style="9" customWidth="1"/>
    <col min="13302" max="13302" width="11.5546875" style="9" customWidth="1"/>
    <col min="13303" max="13303" width="11.44140625" style="9" customWidth="1"/>
    <col min="13304" max="13304" width="12.44140625" style="9" customWidth="1"/>
    <col min="13305" max="13305" width="9.6640625" style="9" customWidth="1"/>
    <col min="13306" max="13306" width="13.44140625" style="9" customWidth="1"/>
    <col min="13307" max="13307" width="12" style="9" customWidth="1"/>
    <col min="13308" max="13308" width="75.33203125" style="9" customWidth="1"/>
    <col min="13309" max="13544" width="9.109375" style="9"/>
    <col min="13545" max="13545" width="8.44140625" style="9" customWidth="1"/>
    <col min="13546" max="13546" width="31" style="9" customWidth="1"/>
    <col min="13547" max="13547" width="7.5546875" style="9" customWidth="1"/>
    <col min="13548" max="13548" width="11.88671875" style="9" customWidth="1"/>
    <col min="13549" max="13549" width="15" style="9" customWidth="1"/>
    <col min="13550" max="13550" width="14.6640625" style="9" customWidth="1"/>
    <col min="13551" max="13551" width="13" style="9" customWidth="1"/>
    <col min="13552" max="13552" width="13.88671875" style="9" customWidth="1"/>
    <col min="13553" max="13553" width="12.88671875" style="9" customWidth="1"/>
    <col min="13554" max="13554" width="13.5546875" style="9" customWidth="1"/>
    <col min="13555" max="13555" width="14" style="9" customWidth="1"/>
    <col min="13556" max="13556" width="12.109375" style="9" customWidth="1"/>
    <col min="13557" max="13557" width="9.6640625" style="9" customWidth="1"/>
    <col min="13558" max="13558" width="11.5546875" style="9" customWidth="1"/>
    <col min="13559" max="13559" width="11.44140625" style="9" customWidth="1"/>
    <col min="13560" max="13560" width="12.44140625" style="9" customWidth="1"/>
    <col min="13561" max="13561" width="9.6640625" style="9" customWidth="1"/>
    <col min="13562" max="13562" width="13.44140625" style="9" customWidth="1"/>
    <col min="13563" max="13563" width="12" style="9" customWidth="1"/>
    <col min="13564" max="13564" width="75.33203125" style="9" customWidth="1"/>
    <col min="13565" max="13800" width="9.109375" style="9"/>
    <col min="13801" max="13801" width="8.44140625" style="9" customWidth="1"/>
    <col min="13802" max="13802" width="31" style="9" customWidth="1"/>
    <col min="13803" max="13803" width="7.5546875" style="9" customWidth="1"/>
    <col min="13804" max="13804" width="11.88671875" style="9" customWidth="1"/>
    <col min="13805" max="13805" width="15" style="9" customWidth="1"/>
    <col min="13806" max="13806" width="14.6640625" style="9" customWidth="1"/>
    <col min="13807" max="13807" width="13" style="9" customWidth="1"/>
    <col min="13808" max="13808" width="13.88671875" style="9" customWidth="1"/>
    <col min="13809" max="13809" width="12.88671875" style="9" customWidth="1"/>
    <col min="13810" max="13810" width="13.5546875" style="9" customWidth="1"/>
    <col min="13811" max="13811" width="14" style="9" customWidth="1"/>
    <col min="13812" max="13812" width="12.109375" style="9" customWidth="1"/>
    <col min="13813" max="13813" width="9.6640625" style="9" customWidth="1"/>
    <col min="13814" max="13814" width="11.5546875" style="9" customWidth="1"/>
    <col min="13815" max="13815" width="11.44140625" style="9" customWidth="1"/>
    <col min="13816" max="13816" width="12.44140625" style="9" customWidth="1"/>
    <col min="13817" max="13817" width="9.6640625" style="9" customWidth="1"/>
    <col min="13818" max="13818" width="13.44140625" style="9" customWidth="1"/>
    <col min="13819" max="13819" width="12" style="9" customWidth="1"/>
    <col min="13820" max="13820" width="75.33203125" style="9" customWidth="1"/>
    <col min="13821" max="14056" width="9.109375" style="9"/>
    <col min="14057" max="14057" width="8.44140625" style="9" customWidth="1"/>
    <col min="14058" max="14058" width="31" style="9" customWidth="1"/>
    <col min="14059" max="14059" width="7.5546875" style="9" customWidth="1"/>
    <col min="14060" max="14060" width="11.88671875" style="9" customWidth="1"/>
    <col min="14061" max="14061" width="15" style="9" customWidth="1"/>
    <col min="14062" max="14062" width="14.6640625" style="9" customWidth="1"/>
    <col min="14063" max="14063" width="13" style="9" customWidth="1"/>
    <col min="14064" max="14064" width="13.88671875" style="9" customWidth="1"/>
    <col min="14065" max="14065" width="12.88671875" style="9" customWidth="1"/>
    <col min="14066" max="14066" width="13.5546875" style="9" customWidth="1"/>
    <col min="14067" max="14067" width="14" style="9" customWidth="1"/>
    <col min="14068" max="14068" width="12.109375" style="9" customWidth="1"/>
    <col min="14069" max="14069" width="9.6640625" style="9" customWidth="1"/>
    <col min="14070" max="14070" width="11.5546875" style="9" customWidth="1"/>
    <col min="14071" max="14071" width="11.44140625" style="9" customWidth="1"/>
    <col min="14072" max="14072" width="12.44140625" style="9" customWidth="1"/>
    <col min="14073" max="14073" width="9.6640625" style="9" customWidth="1"/>
    <col min="14074" max="14074" width="13.44140625" style="9" customWidth="1"/>
    <col min="14075" max="14075" width="12" style="9" customWidth="1"/>
    <col min="14076" max="14076" width="75.33203125" style="9" customWidth="1"/>
    <col min="14077" max="14312" width="9.109375" style="9"/>
    <col min="14313" max="14313" width="8.44140625" style="9" customWidth="1"/>
    <col min="14314" max="14314" width="31" style="9" customWidth="1"/>
    <col min="14315" max="14315" width="7.5546875" style="9" customWidth="1"/>
    <col min="14316" max="14316" width="11.88671875" style="9" customWidth="1"/>
    <col min="14317" max="14317" width="15" style="9" customWidth="1"/>
    <col min="14318" max="14318" width="14.6640625" style="9" customWidth="1"/>
    <col min="14319" max="14319" width="13" style="9" customWidth="1"/>
    <col min="14320" max="14320" width="13.88671875" style="9" customWidth="1"/>
    <col min="14321" max="14321" width="12.88671875" style="9" customWidth="1"/>
    <col min="14322" max="14322" width="13.5546875" style="9" customWidth="1"/>
    <col min="14323" max="14323" width="14" style="9" customWidth="1"/>
    <col min="14324" max="14324" width="12.109375" style="9" customWidth="1"/>
    <col min="14325" max="14325" width="9.6640625" style="9" customWidth="1"/>
    <col min="14326" max="14326" width="11.5546875" style="9" customWidth="1"/>
    <col min="14327" max="14327" width="11.44140625" style="9" customWidth="1"/>
    <col min="14328" max="14328" width="12.44140625" style="9" customWidth="1"/>
    <col min="14329" max="14329" width="9.6640625" style="9" customWidth="1"/>
    <col min="14330" max="14330" width="13.44140625" style="9" customWidth="1"/>
    <col min="14331" max="14331" width="12" style="9" customWidth="1"/>
    <col min="14332" max="14332" width="75.33203125" style="9" customWidth="1"/>
    <col min="14333" max="14568" width="9.109375" style="9"/>
    <col min="14569" max="14569" width="8.44140625" style="9" customWidth="1"/>
    <col min="14570" max="14570" width="31" style="9" customWidth="1"/>
    <col min="14571" max="14571" width="7.5546875" style="9" customWidth="1"/>
    <col min="14572" max="14572" width="11.88671875" style="9" customWidth="1"/>
    <col min="14573" max="14573" width="15" style="9" customWidth="1"/>
    <col min="14574" max="14574" width="14.6640625" style="9" customWidth="1"/>
    <col min="14575" max="14575" width="13" style="9" customWidth="1"/>
    <col min="14576" max="14576" width="13.88671875" style="9" customWidth="1"/>
    <col min="14577" max="14577" width="12.88671875" style="9" customWidth="1"/>
    <col min="14578" max="14578" width="13.5546875" style="9" customWidth="1"/>
    <col min="14579" max="14579" width="14" style="9" customWidth="1"/>
    <col min="14580" max="14580" width="12.109375" style="9" customWidth="1"/>
    <col min="14581" max="14581" width="9.6640625" style="9" customWidth="1"/>
    <col min="14582" max="14582" width="11.5546875" style="9" customWidth="1"/>
    <col min="14583" max="14583" width="11.44140625" style="9" customWidth="1"/>
    <col min="14584" max="14584" width="12.44140625" style="9" customWidth="1"/>
    <col min="14585" max="14585" width="9.6640625" style="9" customWidth="1"/>
    <col min="14586" max="14586" width="13.44140625" style="9" customWidth="1"/>
    <col min="14587" max="14587" width="12" style="9" customWidth="1"/>
    <col min="14588" max="14588" width="75.33203125" style="9" customWidth="1"/>
    <col min="14589" max="14824" width="9.109375" style="9"/>
    <col min="14825" max="14825" width="8.44140625" style="9" customWidth="1"/>
    <col min="14826" max="14826" width="31" style="9" customWidth="1"/>
    <col min="14827" max="14827" width="7.5546875" style="9" customWidth="1"/>
    <col min="14828" max="14828" width="11.88671875" style="9" customWidth="1"/>
    <col min="14829" max="14829" width="15" style="9" customWidth="1"/>
    <col min="14830" max="14830" width="14.6640625" style="9" customWidth="1"/>
    <col min="14831" max="14831" width="13" style="9" customWidth="1"/>
    <col min="14832" max="14832" width="13.88671875" style="9" customWidth="1"/>
    <col min="14833" max="14833" width="12.88671875" style="9" customWidth="1"/>
    <col min="14834" max="14834" width="13.5546875" style="9" customWidth="1"/>
    <col min="14835" max="14835" width="14" style="9" customWidth="1"/>
    <col min="14836" max="14836" width="12.109375" style="9" customWidth="1"/>
    <col min="14837" max="14837" width="9.6640625" style="9" customWidth="1"/>
    <col min="14838" max="14838" width="11.5546875" style="9" customWidth="1"/>
    <col min="14839" max="14839" width="11.44140625" style="9" customWidth="1"/>
    <col min="14840" max="14840" width="12.44140625" style="9" customWidth="1"/>
    <col min="14841" max="14841" width="9.6640625" style="9" customWidth="1"/>
    <col min="14842" max="14842" width="13.44140625" style="9" customWidth="1"/>
    <col min="14843" max="14843" width="12" style="9" customWidth="1"/>
    <col min="14844" max="14844" width="75.33203125" style="9" customWidth="1"/>
    <col min="14845" max="15080" width="9.109375" style="9"/>
    <col min="15081" max="15081" width="8.44140625" style="9" customWidth="1"/>
    <col min="15082" max="15082" width="31" style="9" customWidth="1"/>
    <col min="15083" max="15083" width="7.5546875" style="9" customWidth="1"/>
    <col min="15084" max="15084" width="11.88671875" style="9" customWidth="1"/>
    <col min="15085" max="15085" width="15" style="9" customWidth="1"/>
    <col min="15086" max="15086" width="14.6640625" style="9" customWidth="1"/>
    <col min="15087" max="15087" width="13" style="9" customWidth="1"/>
    <col min="15088" max="15088" width="13.88671875" style="9" customWidth="1"/>
    <col min="15089" max="15089" width="12.88671875" style="9" customWidth="1"/>
    <col min="15090" max="15090" width="13.5546875" style="9" customWidth="1"/>
    <col min="15091" max="15091" width="14" style="9" customWidth="1"/>
    <col min="15092" max="15092" width="12.109375" style="9" customWidth="1"/>
    <col min="15093" max="15093" width="9.6640625" style="9" customWidth="1"/>
    <col min="15094" max="15094" width="11.5546875" style="9" customWidth="1"/>
    <col min="15095" max="15095" width="11.44140625" style="9" customWidth="1"/>
    <col min="15096" max="15096" width="12.44140625" style="9" customWidth="1"/>
    <col min="15097" max="15097" width="9.6640625" style="9" customWidth="1"/>
    <col min="15098" max="15098" width="13.44140625" style="9" customWidth="1"/>
    <col min="15099" max="15099" width="12" style="9" customWidth="1"/>
    <col min="15100" max="15100" width="75.33203125" style="9" customWidth="1"/>
    <col min="15101" max="15336" width="9.109375" style="9"/>
    <col min="15337" max="15337" width="8.44140625" style="9" customWidth="1"/>
    <col min="15338" max="15338" width="31" style="9" customWidth="1"/>
    <col min="15339" max="15339" width="7.5546875" style="9" customWidth="1"/>
    <col min="15340" max="15340" width="11.88671875" style="9" customWidth="1"/>
    <col min="15341" max="15341" width="15" style="9" customWidth="1"/>
    <col min="15342" max="15342" width="14.6640625" style="9" customWidth="1"/>
    <col min="15343" max="15343" width="13" style="9" customWidth="1"/>
    <col min="15344" max="15344" width="13.88671875" style="9" customWidth="1"/>
    <col min="15345" max="15345" width="12.88671875" style="9" customWidth="1"/>
    <col min="15346" max="15346" width="13.5546875" style="9" customWidth="1"/>
    <col min="15347" max="15347" width="14" style="9" customWidth="1"/>
    <col min="15348" max="15348" width="12.109375" style="9" customWidth="1"/>
    <col min="15349" max="15349" width="9.6640625" style="9" customWidth="1"/>
    <col min="15350" max="15350" width="11.5546875" style="9" customWidth="1"/>
    <col min="15351" max="15351" width="11.44140625" style="9" customWidth="1"/>
    <col min="15352" max="15352" width="12.44140625" style="9" customWidth="1"/>
    <col min="15353" max="15353" width="9.6640625" style="9" customWidth="1"/>
    <col min="15354" max="15354" width="13.44140625" style="9" customWidth="1"/>
    <col min="15355" max="15355" width="12" style="9" customWidth="1"/>
    <col min="15356" max="15356" width="75.33203125" style="9" customWidth="1"/>
    <col min="15357" max="15592" width="9.109375" style="9"/>
    <col min="15593" max="15593" width="8.44140625" style="9" customWidth="1"/>
    <col min="15594" max="15594" width="31" style="9" customWidth="1"/>
    <col min="15595" max="15595" width="7.5546875" style="9" customWidth="1"/>
    <col min="15596" max="15596" width="11.88671875" style="9" customWidth="1"/>
    <col min="15597" max="15597" width="15" style="9" customWidth="1"/>
    <col min="15598" max="15598" width="14.6640625" style="9" customWidth="1"/>
    <col min="15599" max="15599" width="13" style="9" customWidth="1"/>
    <col min="15600" max="15600" width="13.88671875" style="9" customWidth="1"/>
    <col min="15601" max="15601" width="12.88671875" style="9" customWidth="1"/>
    <col min="15602" max="15602" width="13.5546875" style="9" customWidth="1"/>
    <col min="15603" max="15603" width="14" style="9" customWidth="1"/>
    <col min="15604" max="15604" width="12.109375" style="9" customWidth="1"/>
    <col min="15605" max="15605" width="9.6640625" style="9" customWidth="1"/>
    <col min="15606" max="15606" width="11.5546875" style="9" customWidth="1"/>
    <col min="15607" max="15607" width="11.44140625" style="9" customWidth="1"/>
    <col min="15608" max="15608" width="12.44140625" style="9" customWidth="1"/>
    <col min="15609" max="15609" width="9.6640625" style="9" customWidth="1"/>
    <col min="15610" max="15610" width="13.44140625" style="9" customWidth="1"/>
    <col min="15611" max="15611" width="12" style="9" customWidth="1"/>
    <col min="15612" max="15612" width="75.33203125" style="9" customWidth="1"/>
    <col min="15613" max="15848" width="9.109375" style="9"/>
    <col min="15849" max="15849" width="8.44140625" style="9" customWidth="1"/>
    <col min="15850" max="15850" width="31" style="9" customWidth="1"/>
    <col min="15851" max="15851" width="7.5546875" style="9" customWidth="1"/>
    <col min="15852" max="15852" width="11.88671875" style="9" customWidth="1"/>
    <col min="15853" max="15853" width="15" style="9" customWidth="1"/>
    <col min="15854" max="15854" width="14.6640625" style="9" customWidth="1"/>
    <col min="15855" max="15855" width="13" style="9" customWidth="1"/>
    <col min="15856" max="15856" width="13.88671875" style="9" customWidth="1"/>
    <col min="15857" max="15857" width="12.88671875" style="9" customWidth="1"/>
    <col min="15858" max="15858" width="13.5546875" style="9" customWidth="1"/>
    <col min="15859" max="15859" width="14" style="9" customWidth="1"/>
    <col min="15860" max="15860" width="12.109375" style="9" customWidth="1"/>
    <col min="15861" max="15861" width="9.6640625" style="9" customWidth="1"/>
    <col min="15862" max="15862" width="11.5546875" style="9" customWidth="1"/>
    <col min="15863" max="15863" width="11.44140625" style="9" customWidth="1"/>
    <col min="15864" max="15864" width="12.44140625" style="9" customWidth="1"/>
    <col min="15865" max="15865" width="9.6640625" style="9" customWidth="1"/>
    <col min="15866" max="15866" width="13.44140625" style="9" customWidth="1"/>
    <col min="15867" max="15867" width="12" style="9" customWidth="1"/>
    <col min="15868" max="15868" width="75.33203125" style="9" customWidth="1"/>
    <col min="15869" max="16104" width="9.109375" style="9"/>
    <col min="16105" max="16105" width="8.44140625" style="9" customWidth="1"/>
    <col min="16106" max="16106" width="31" style="9" customWidth="1"/>
    <col min="16107" max="16107" width="7.5546875" style="9" customWidth="1"/>
    <col min="16108" max="16108" width="11.88671875" style="9" customWidth="1"/>
    <col min="16109" max="16109" width="15" style="9" customWidth="1"/>
    <col min="16110" max="16110" width="14.6640625" style="9" customWidth="1"/>
    <col min="16111" max="16111" width="13" style="9" customWidth="1"/>
    <col min="16112" max="16112" width="13.88671875" style="9" customWidth="1"/>
    <col min="16113" max="16113" width="12.88671875" style="9" customWidth="1"/>
    <col min="16114" max="16114" width="13.5546875" style="9" customWidth="1"/>
    <col min="16115" max="16115" width="14" style="9" customWidth="1"/>
    <col min="16116" max="16116" width="12.109375" style="9" customWidth="1"/>
    <col min="16117" max="16117" width="9.6640625" style="9" customWidth="1"/>
    <col min="16118" max="16118" width="11.5546875" style="9" customWidth="1"/>
    <col min="16119" max="16119" width="11.44140625" style="9" customWidth="1"/>
    <col min="16120" max="16120" width="12.44140625" style="9" customWidth="1"/>
    <col min="16121" max="16121" width="9.6640625" style="9" customWidth="1"/>
    <col min="16122" max="16122" width="13.44140625" style="9" customWidth="1"/>
    <col min="16123" max="16123" width="12" style="9" customWidth="1"/>
    <col min="16124" max="16124" width="75.33203125" style="9" customWidth="1"/>
    <col min="16125" max="16384" width="9.109375" style="9"/>
  </cols>
  <sheetData>
    <row r="1" spans="1:64" s="3" customFormat="1" ht="46.5" customHeight="1">
      <c r="A1" s="1"/>
      <c r="B1" s="245" t="s">
        <v>163</v>
      </c>
      <c r="C1" s="245"/>
      <c r="D1" s="245"/>
      <c r="E1" s="245"/>
      <c r="F1" s="245"/>
      <c r="G1" s="245"/>
      <c r="H1" s="245"/>
      <c r="I1" s="245"/>
      <c r="J1" s="245"/>
      <c r="K1" s="245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s="6" customFormat="1" ht="51.75" customHeight="1">
      <c r="A2" s="4"/>
      <c r="B2" s="246" t="s">
        <v>110</v>
      </c>
      <c r="C2" s="246"/>
      <c r="D2" s="246"/>
      <c r="E2" s="246"/>
      <c r="F2" s="246"/>
      <c r="G2" s="246"/>
      <c r="H2" s="246"/>
      <c r="I2" s="246"/>
      <c r="J2" s="246"/>
      <c r="K2" s="24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</row>
    <row r="3" spans="1:64" ht="36.6" customHeight="1">
      <c r="B3" s="247" t="s">
        <v>111</v>
      </c>
      <c r="C3" s="247"/>
      <c r="D3" s="247"/>
      <c r="E3" s="247"/>
      <c r="F3" s="247"/>
      <c r="G3" s="247"/>
      <c r="H3" s="247"/>
      <c r="I3" s="247"/>
      <c r="J3" s="247"/>
      <c r="K3" s="247"/>
    </row>
    <row r="4" spans="1:64" s="12" customFormat="1" ht="27.75" customHeight="1">
      <c r="A4" s="10"/>
      <c r="B4" s="248" t="s">
        <v>0</v>
      </c>
      <c r="C4" s="248" t="s">
        <v>1</v>
      </c>
      <c r="D4" s="248" t="s">
        <v>2</v>
      </c>
      <c r="E4" s="251" t="s">
        <v>3</v>
      </c>
      <c r="F4" s="252"/>
      <c r="G4" s="252"/>
      <c r="H4" s="252"/>
      <c r="I4" s="252"/>
      <c r="J4" s="252"/>
      <c r="K4" s="253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</row>
    <row r="5" spans="1:64" s="15" customFormat="1" ht="25.5" customHeight="1">
      <c r="A5" s="13"/>
      <c r="B5" s="249"/>
      <c r="C5" s="249"/>
      <c r="D5" s="249"/>
      <c r="E5" s="248" t="s">
        <v>4</v>
      </c>
      <c r="F5" s="251" t="s">
        <v>5</v>
      </c>
      <c r="G5" s="252"/>
      <c r="H5" s="252"/>
      <c r="I5" s="252"/>
      <c r="J5" s="252"/>
      <c r="K5" s="25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</row>
    <row r="6" spans="1:64" s="15" customFormat="1" ht="25.5" customHeight="1">
      <c r="A6" s="13"/>
      <c r="B6" s="249"/>
      <c r="C6" s="249"/>
      <c r="D6" s="249"/>
      <c r="E6" s="249"/>
      <c r="F6" s="248" t="s">
        <v>127</v>
      </c>
      <c r="G6" s="248" t="s">
        <v>128</v>
      </c>
      <c r="H6" s="254" t="s">
        <v>6</v>
      </c>
      <c r="I6" s="251" t="s">
        <v>7</v>
      </c>
      <c r="J6" s="252"/>
      <c r="K6" s="253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4" s="19" customFormat="1" ht="88.95" customHeight="1">
      <c r="A7" s="16"/>
      <c r="B7" s="250"/>
      <c r="C7" s="250"/>
      <c r="D7" s="250"/>
      <c r="E7" s="250"/>
      <c r="F7" s="250"/>
      <c r="G7" s="250"/>
      <c r="H7" s="255"/>
      <c r="I7" s="17" t="s">
        <v>8</v>
      </c>
      <c r="J7" s="17" t="s">
        <v>9</v>
      </c>
      <c r="K7" s="17" t="s">
        <v>10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</row>
    <row r="8" spans="1:64" s="19" customFormat="1" ht="23.25" customHeight="1">
      <c r="A8" s="16"/>
      <c r="B8" s="20" t="s">
        <v>11</v>
      </c>
      <c r="C8" s="21"/>
      <c r="D8" s="22"/>
      <c r="E8" s="106">
        <f t="shared" ref="E8:E14" si="0">SUM(F8:K8)</f>
        <v>21711876.219999999</v>
      </c>
      <c r="F8" s="106">
        <f>F9+F10</f>
        <v>7967885.7199999997</v>
      </c>
      <c r="G8" s="106">
        <f>G9+G10</f>
        <v>12195213.979999999</v>
      </c>
      <c r="H8" s="106">
        <f t="shared" ref="H8:K8" si="1">H9+H10</f>
        <v>1456769.5999999999</v>
      </c>
      <c r="I8" s="106">
        <f t="shared" si="1"/>
        <v>3.59</v>
      </c>
      <c r="J8" s="106">
        <f t="shared" si="1"/>
        <v>92003.33</v>
      </c>
      <c r="K8" s="106">
        <f t="shared" si="1"/>
        <v>0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</row>
    <row r="9" spans="1:64" s="19" customFormat="1" ht="31.95" customHeight="1">
      <c r="A9" s="16"/>
      <c r="B9" s="21" t="s">
        <v>12</v>
      </c>
      <c r="C9" s="21"/>
      <c r="D9" s="22"/>
      <c r="E9" s="106">
        <f t="shared" si="0"/>
        <v>20731871.369999997</v>
      </c>
      <c r="F9" s="107">
        <f>F146-F10-F11</f>
        <v>7623882.46</v>
      </c>
      <c r="G9" s="107">
        <f>G146-G10-G11</f>
        <v>11746142.149999999</v>
      </c>
      <c r="H9" s="107">
        <f>H146-H10-H11</f>
        <v>1271846.7599999998</v>
      </c>
      <c r="I9" s="107">
        <f>I146-I10+I11</f>
        <v>0</v>
      </c>
      <c r="J9" s="107">
        <f>J146-J10+J11</f>
        <v>90000</v>
      </c>
      <c r="K9" s="107">
        <f>K146-K10+K11</f>
        <v>0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</row>
    <row r="10" spans="1:64" s="27" customFormat="1" ht="47.4" customHeight="1">
      <c r="A10" s="23"/>
      <c r="B10" s="24" t="s">
        <v>13</v>
      </c>
      <c r="C10" s="25"/>
      <c r="D10" s="26"/>
      <c r="E10" s="108">
        <f t="shared" si="0"/>
        <v>980004.85</v>
      </c>
      <c r="F10" s="109">
        <f>293820.02+50000+183.24</f>
        <v>344003.26</v>
      </c>
      <c r="G10" s="109">
        <f>295194.38+36613.14+102962.08+13585.59+716.64</f>
        <v>449071.83000000007</v>
      </c>
      <c r="H10" s="109">
        <f>179660.21+2495.51+2767.12</f>
        <v>184922.84</v>
      </c>
      <c r="I10" s="109">
        <v>3.59</v>
      </c>
      <c r="J10" s="109">
        <v>2003.33</v>
      </c>
      <c r="K10" s="109">
        <v>0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</row>
    <row r="11" spans="1:64" s="153" customFormat="1" ht="31.2" customHeight="1">
      <c r="A11" s="147"/>
      <c r="B11" s="148" t="s">
        <v>129</v>
      </c>
      <c r="C11" s="149"/>
      <c r="D11" s="150"/>
      <c r="E11" s="151">
        <f t="shared" si="0"/>
        <v>0</v>
      </c>
      <c r="F11" s="152">
        <v>0</v>
      </c>
      <c r="G11" s="152">
        <v>0</v>
      </c>
      <c r="H11" s="152">
        <v>0</v>
      </c>
      <c r="I11" s="152">
        <v>0</v>
      </c>
      <c r="J11" s="152">
        <v>0</v>
      </c>
      <c r="K11" s="152">
        <v>0</v>
      </c>
    </row>
    <row r="12" spans="1:64" s="19" customFormat="1" ht="23.25" customHeight="1">
      <c r="A12" s="16"/>
      <c r="B12" s="28" t="s">
        <v>131</v>
      </c>
      <c r="C12" s="22">
        <v>244</v>
      </c>
      <c r="D12" s="196">
        <v>221</v>
      </c>
      <c r="E12" s="30">
        <f t="shared" si="0"/>
        <v>125642.5</v>
      </c>
      <c r="F12" s="110">
        <v>0</v>
      </c>
      <c r="G12" s="110">
        <v>125642.5</v>
      </c>
      <c r="H12" s="110">
        <v>0</v>
      </c>
      <c r="I12" s="111">
        <v>0</v>
      </c>
      <c r="J12" s="111">
        <v>0</v>
      </c>
      <c r="K12" s="111">
        <v>0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</row>
    <row r="13" spans="1:64" s="19" customFormat="1" ht="23.25" customHeight="1">
      <c r="A13" s="16"/>
      <c r="B13" s="28" t="s">
        <v>164</v>
      </c>
      <c r="C13" s="22">
        <v>244</v>
      </c>
      <c r="D13" s="196">
        <v>221</v>
      </c>
      <c r="E13" s="30">
        <f t="shared" ref="E13" si="2">SUM(F13:K13)</f>
        <v>4200</v>
      </c>
      <c r="F13" s="110">
        <v>0</v>
      </c>
      <c r="G13" s="110">
        <v>4200</v>
      </c>
      <c r="H13" s="110">
        <v>0</v>
      </c>
      <c r="I13" s="111">
        <v>0</v>
      </c>
      <c r="J13" s="111">
        <v>0</v>
      </c>
      <c r="K13" s="111">
        <v>0</v>
      </c>
      <c r="L13" s="18">
        <v>4200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</row>
    <row r="14" spans="1:64" s="19" customFormat="1" ht="27" customHeight="1">
      <c r="A14" s="16"/>
      <c r="B14" s="28" t="s">
        <v>14</v>
      </c>
      <c r="C14" s="22">
        <v>244</v>
      </c>
      <c r="D14" s="196">
        <v>221</v>
      </c>
      <c r="E14" s="30">
        <f t="shared" si="0"/>
        <v>12780</v>
      </c>
      <c r="F14" s="110">
        <v>0</v>
      </c>
      <c r="G14" s="110">
        <v>12780</v>
      </c>
      <c r="H14" s="110">
        <v>0</v>
      </c>
      <c r="I14" s="111">
        <v>0</v>
      </c>
      <c r="J14" s="111">
        <v>0</v>
      </c>
      <c r="K14" s="111">
        <v>0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</row>
    <row r="15" spans="1:64" s="27" customFormat="1" ht="28.5" customHeight="1">
      <c r="A15" s="23"/>
      <c r="B15" s="256" t="s">
        <v>15</v>
      </c>
      <c r="C15" s="257"/>
      <c r="D15" s="258"/>
      <c r="E15" s="35">
        <f>E12+E14+E13</f>
        <v>142622.5</v>
      </c>
      <c r="F15" s="35">
        <f t="shared" ref="F15:K15" si="3">F12+F14+F13</f>
        <v>0</v>
      </c>
      <c r="G15" s="35">
        <f t="shared" si="3"/>
        <v>142622.5</v>
      </c>
      <c r="H15" s="35">
        <f t="shared" si="3"/>
        <v>0</v>
      </c>
      <c r="I15" s="35">
        <f t="shared" si="3"/>
        <v>0</v>
      </c>
      <c r="J15" s="35">
        <f t="shared" si="3"/>
        <v>0</v>
      </c>
      <c r="K15" s="35">
        <f t="shared" si="3"/>
        <v>0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</row>
    <row r="16" spans="1:64" s="19" customFormat="1" ht="25.2">
      <c r="A16" s="16"/>
      <c r="B16" s="29" t="s">
        <v>16</v>
      </c>
      <c r="C16" s="198">
        <v>244</v>
      </c>
      <c r="D16" s="200">
        <v>223</v>
      </c>
      <c r="E16" s="30">
        <f>SUM(F16:K16)</f>
        <v>2770.26</v>
      </c>
      <c r="F16" s="30">
        <v>2770.26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</row>
    <row r="17" spans="1:64" s="19" customFormat="1" ht="46.2">
      <c r="A17" s="16"/>
      <c r="B17" s="31" t="s">
        <v>17</v>
      </c>
      <c r="C17" s="32">
        <v>247</v>
      </c>
      <c r="D17" s="172">
        <v>223</v>
      </c>
      <c r="E17" s="34">
        <f t="shared" ref="E17:E19" si="4">SUM(F17:K17)</f>
        <v>21175.7</v>
      </c>
      <c r="F17" s="34">
        <v>21175.7</v>
      </c>
      <c r="G17" s="34">
        <v>0</v>
      </c>
      <c r="H17" s="34">
        <v>0</v>
      </c>
      <c r="I17" s="34">
        <f t="shared" ref="I17:K18" si="5">5300-5300</f>
        <v>0</v>
      </c>
      <c r="J17" s="34">
        <f t="shared" si="5"/>
        <v>0</v>
      </c>
      <c r="K17" s="34">
        <f t="shared" si="5"/>
        <v>0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</row>
    <row r="18" spans="1:64" s="19" customFormat="1" ht="25.2">
      <c r="A18" s="16"/>
      <c r="B18" s="31" t="s">
        <v>18</v>
      </c>
      <c r="C18" s="32">
        <v>247</v>
      </c>
      <c r="D18" s="33">
        <v>223</v>
      </c>
      <c r="E18" s="34">
        <f t="shared" si="4"/>
        <v>1654774.54</v>
      </c>
      <c r="F18" s="34">
        <f>1592633.42+62141.12</f>
        <v>1654774.54</v>
      </c>
      <c r="G18" s="34">
        <v>0</v>
      </c>
      <c r="H18" s="34">
        <v>0</v>
      </c>
      <c r="I18" s="34">
        <f t="shared" si="5"/>
        <v>0</v>
      </c>
      <c r="J18" s="34">
        <f t="shared" si="5"/>
        <v>0</v>
      </c>
      <c r="K18" s="34">
        <f t="shared" si="5"/>
        <v>0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</row>
    <row r="19" spans="1:64" s="19" customFormat="1" ht="25.2">
      <c r="A19" s="16"/>
      <c r="B19" s="31" t="s">
        <v>19</v>
      </c>
      <c r="C19" s="32">
        <v>247</v>
      </c>
      <c r="D19" s="33">
        <v>223</v>
      </c>
      <c r="E19" s="34">
        <f t="shared" si="4"/>
        <v>246250.25</v>
      </c>
      <c r="F19" s="34">
        <f>220075.35+26174.9</f>
        <v>246250.25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</row>
    <row r="20" spans="1:64" s="19" customFormat="1" ht="31.5" customHeight="1">
      <c r="A20" s="16"/>
      <c r="B20" s="256" t="s">
        <v>20</v>
      </c>
      <c r="C20" s="257"/>
      <c r="D20" s="258"/>
      <c r="E20" s="35">
        <f>SUM(E16:E19)</f>
        <v>1924970.75</v>
      </c>
      <c r="F20" s="164">
        <f>SUM(F16:F19)</f>
        <v>1924970.75</v>
      </c>
      <c r="G20" s="35">
        <f t="shared" ref="G20:K20" si="6">SUM(G16:G19)</f>
        <v>0</v>
      </c>
      <c r="H20" s="35">
        <f t="shared" si="6"/>
        <v>0</v>
      </c>
      <c r="I20" s="35">
        <f t="shared" si="6"/>
        <v>0</v>
      </c>
      <c r="J20" s="35">
        <f t="shared" si="6"/>
        <v>0</v>
      </c>
      <c r="K20" s="35">
        <f t="shared" si="6"/>
        <v>0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</row>
    <row r="21" spans="1:64" s="41" customFormat="1" ht="25.2">
      <c r="A21" s="39" t="s">
        <v>22</v>
      </c>
      <c r="B21" s="40" t="s">
        <v>133</v>
      </c>
      <c r="C21" s="37">
        <v>244</v>
      </c>
      <c r="D21" s="38">
        <v>225</v>
      </c>
      <c r="E21" s="113">
        <f t="shared" ref="E21:E36" si="7">SUM(F21:K21)</f>
        <v>1250</v>
      </c>
      <c r="F21" s="113">
        <v>1250</v>
      </c>
      <c r="G21" s="113">
        <v>0</v>
      </c>
      <c r="H21" s="113">
        <v>0</v>
      </c>
      <c r="I21" s="113">
        <v>0</v>
      </c>
      <c r="J21" s="113">
        <v>0</v>
      </c>
      <c r="K21" s="113">
        <v>0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</row>
    <row r="22" spans="1:64" s="15" customFormat="1" ht="25.2">
      <c r="A22" s="22"/>
      <c r="B22" s="36" t="s">
        <v>21</v>
      </c>
      <c r="C22" s="37">
        <v>244</v>
      </c>
      <c r="D22" s="38">
        <v>225</v>
      </c>
      <c r="E22" s="113">
        <f t="shared" si="7"/>
        <v>16940</v>
      </c>
      <c r="F22" s="113">
        <v>16940</v>
      </c>
      <c r="G22" s="113">
        <v>0</v>
      </c>
      <c r="H22" s="113">
        <v>0</v>
      </c>
      <c r="I22" s="113">
        <v>0</v>
      </c>
      <c r="J22" s="113">
        <v>0</v>
      </c>
      <c r="K22" s="113">
        <v>0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64" s="41" customFormat="1" ht="25.2">
      <c r="A23" s="39" t="s">
        <v>22</v>
      </c>
      <c r="B23" s="40" t="s">
        <v>23</v>
      </c>
      <c r="C23" s="37">
        <v>244</v>
      </c>
      <c r="D23" s="38">
        <v>225</v>
      </c>
      <c r="E23" s="113">
        <f t="shared" si="7"/>
        <v>15856.72</v>
      </c>
      <c r="F23" s="113">
        <v>15856.72</v>
      </c>
      <c r="G23" s="113">
        <v>0</v>
      </c>
      <c r="H23" s="113">
        <v>0</v>
      </c>
      <c r="I23" s="113">
        <v>0</v>
      </c>
      <c r="J23" s="113">
        <v>0</v>
      </c>
      <c r="K23" s="113">
        <v>0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</row>
    <row r="24" spans="1:64" s="43" customFormat="1" ht="25.2">
      <c r="A24" s="42"/>
      <c r="B24" s="40" t="s">
        <v>24</v>
      </c>
      <c r="C24" s="37">
        <v>244</v>
      </c>
      <c r="D24" s="38">
        <v>225</v>
      </c>
      <c r="E24" s="113">
        <f t="shared" si="7"/>
        <v>8000</v>
      </c>
      <c r="F24" s="113">
        <v>8000</v>
      </c>
      <c r="G24" s="113">
        <v>0</v>
      </c>
      <c r="H24" s="113">
        <v>0</v>
      </c>
      <c r="I24" s="113">
        <v>0</v>
      </c>
      <c r="J24" s="113">
        <v>0</v>
      </c>
      <c r="K24" s="113">
        <v>0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</row>
    <row r="25" spans="1:64" s="41" customFormat="1" ht="94.95" customHeight="1">
      <c r="A25" s="44"/>
      <c r="B25" s="45" t="s">
        <v>25</v>
      </c>
      <c r="C25" s="37">
        <v>244</v>
      </c>
      <c r="D25" s="38">
        <v>225</v>
      </c>
      <c r="E25" s="113">
        <f t="shared" si="7"/>
        <v>2240</v>
      </c>
      <c r="F25" s="113">
        <v>2240</v>
      </c>
      <c r="G25" s="113">
        <v>0</v>
      </c>
      <c r="H25" s="113">
        <v>0</v>
      </c>
      <c r="I25" s="113">
        <v>0</v>
      </c>
      <c r="J25" s="113">
        <v>0</v>
      </c>
      <c r="K25" s="113">
        <v>0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s="41" customFormat="1" ht="27" customHeight="1">
      <c r="A26" s="44"/>
      <c r="B26" s="45" t="s">
        <v>26</v>
      </c>
      <c r="C26" s="37">
        <v>244</v>
      </c>
      <c r="D26" s="38">
        <v>225</v>
      </c>
      <c r="E26" s="113">
        <f t="shared" si="7"/>
        <v>1500</v>
      </c>
      <c r="F26" s="113">
        <v>1500</v>
      </c>
      <c r="G26" s="113">
        <v>0</v>
      </c>
      <c r="H26" s="113">
        <v>0</v>
      </c>
      <c r="I26" s="113">
        <v>0</v>
      </c>
      <c r="J26" s="113">
        <v>0</v>
      </c>
      <c r="K26" s="113">
        <v>0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64" s="41" customFormat="1" ht="30.6" customHeight="1">
      <c r="A27" s="44"/>
      <c r="B27" s="45" t="s">
        <v>27</v>
      </c>
      <c r="C27" s="37">
        <v>244</v>
      </c>
      <c r="D27" s="38">
        <v>225</v>
      </c>
      <c r="E27" s="113">
        <f t="shared" si="7"/>
        <v>0</v>
      </c>
      <c r="F27" s="113">
        <v>0</v>
      </c>
      <c r="G27" s="113">
        <v>0</v>
      </c>
      <c r="H27" s="113">
        <v>0</v>
      </c>
      <c r="I27" s="113">
        <v>0</v>
      </c>
      <c r="J27" s="113">
        <v>0</v>
      </c>
      <c r="K27" s="113">
        <v>0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64" s="41" customFormat="1" ht="67.2" customHeight="1">
      <c r="A28" s="44"/>
      <c r="B28" s="45" t="s">
        <v>28</v>
      </c>
      <c r="C28" s="37">
        <v>244</v>
      </c>
      <c r="D28" s="38">
        <v>225</v>
      </c>
      <c r="E28" s="113">
        <f t="shared" si="7"/>
        <v>20000</v>
      </c>
      <c r="F28" s="113">
        <v>20000</v>
      </c>
      <c r="G28" s="113">
        <v>0</v>
      </c>
      <c r="H28" s="113">
        <v>0</v>
      </c>
      <c r="I28" s="113">
        <v>0</v>
      </c>
      <c r="J28" s="113">
        <v>0</v>
      </c>
      <c r="K28" s="113">
        <v>0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64" s="41" customFormat="1" ht="30" customHeight="1">
      <c r="A29" s="44"/>
      <c r="B29" s="45" t="s">
        <v>121</v>
      </c>
      <c r="C29" s="37">
        <v>244</v>
      </c>
      <c r="D29" s="38">
        <v>225</v>
      </c>
      <c r="E29" s="113">
        <f t="shared" si="7"/>
        <v>5000</v>
      </c>
      <c r="F29" s="113">
        <v>5000</v>
      </c>
      <c r="G29" s="113">
        <v>0</v>
      </c>
      <c r="H29" s="113">
        <v>0</v>
      </c>
      <c r="I29" s="113">
        <v>0</v>
      </c>
      <c r="J29" s="113">
        <v>0</v>
      </c>
      <c r="K29" s="113">
        <v>0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</row>
    <row r="30" spans="1:64" s="41" customFormat="1" ht="24" customHeight="1">
      <c r="A30" s="44"/>
      <c r="B30" s="45" t="s">
        <v>29</v>
      </c>
      <c r="C30" s="46">
        <v>244</v>
      </c>
      <c r="D30" s="199">
        <v>225</v>
      </c>
      <c r="E30" s="106">
        <f t="shared" si="7"/>
        <v>0</v>
      </c>
      <c r="F30" s="113">
        <v>0</v>
      </c>
      <c r="G30" s="113">
        <v>0</v>
      </c>
      <c r="H30" s="113">
        <v>0</v>
      </c>
      <c r="I30" s="113">
        <v>0</v>
      </c>
      <c r="J30" s="113">
        <v>0</v>
      </c>
      <c r="K30" s="113">
        <v>0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64" s="41" customFormat="1" ht="31.95" customHeight="1">
      <c r="A31" s="44"/>
      <c r="B31" s="45" t="s">
        <v>30</v>
      </c>
      <c r="C31" s="22">
        <v>244</v>
      </c>
      <c r="D31" s="199">
        <v>225</v>
      </c>
      <c r="E31" s="106">
        <f t="shared" si="7"/>
        <v>24500</v>
      </c>
      <c r="F31" s="113">
        <v>24500</v>
      </c>
      <c r="G31" s="113">
        <v>0</v>
      </c>
      <c r="H31" s="113">
        <v>0</v>
      </c>
      <c r="I31" s="113">
        <v>0</v>
      </c>
      <c r="J31" s="113">
        <v>0</v>
      </c>
      <c r="K31" s="113">
        <v>0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64" s="41" customFormat="1" ht="68.400000000000006">
      <c r="A32" s="51"/>
      <c r="B32" s="45" t="s">
        <v>122</v>
      </c>
      <c r="C32" s="22">
        <v>244</v>
      </c>
      <c r="D32" s="199">
        <v>225</v>
      </c>
      <c r="E32" s="106">
        <f t="shared" si="7"/>
        <v>0</v>
      </c>
      <c r="F32" s="113">
        <v>0</v>
      </c>
      <c r="G32" s="113">
        <v>0</v>
      </c>
      <c r="H32" s="113">
        <v>0</v>
      </c>
      <c r="I32" s="113">
        <v>0</v>
      </c>
      <c r="J32" s="113">
        <v>0</v>
      </c>
      <c r="K32" s="113">
        <v>0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64" s="41" customFormat="1" ht="43.2" customHeight="1">
      <c r="A33" s="44"/>
      <c r="B33" s="45" t="s">
        <v>123</v>
      </c>
      <c r="C33" s="22">
        <v>244</v>
      </c>
      <c r="D33" s="199">
        <v>225</v>
      </c>
      <c r="E33" s="106">
        <f t="shared" si="7"/>
        <v>0</v>
      </c>
      <c r="F33" s="113">
        <v>0</v>
      </c>
      <c r="G33" s="113">
        <v>0</v>
      </c>
      <c r="H33" s="113">
        <v>0</v>
      </c>
      <c r="I33" s="113">
        <v>0</v>
      </c>
      <c r="J33" s="113">
        <v>0</v>
      </c>
      <c r="K33" s="113">
        <v>0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64" s="41" customFormat="1" ht="37.950000000000003" customHeight="1">
      <c r="A34" s="44"/>
      <c r="B34" s="45" t="s">
        <v>31</v>
      </c>
      <c r="C34" s="22">
        <v>244</v>
      </c>
      <c r="D34" s="199">
        <v>225</v>
      </c>
      <c r="E34" s="106">
        <f>SUM(F34:K34)</f>
        <v>0</v>
      </c>
      <c r="F34" s="113">
        <v>0</v>
      </c>
      <c r="G34" s="113">
        <v>0</v>
      </c>
      <c r="H34" s="113">
        <v>0</v>
      </c>
      <c r="I34" s="113">
        <v>0</v>
      </c>
      <c r="J34" s="113">
        <v>0</v>
      </c>
      <c r="K34" s="113">
        <v>0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s="41" customFormat="1" ht="36" customHeight="1">
      <c r="A35" s="44"/>
      <c r="B35" s="48" t="s">
        <v>32</v>
      </c>
      <c r="C35" s="49">
        <v>243</v>
      </c>
      <c r="D35" s="50">
        <v>225</v>
      </c>
      <c r="E35" s="115">
        <f t="shared" si="7"/>
        <v>0</v>
      </c>
      <c r="F35" s="115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64" s="41" customFormat="1" ht="25.2">
      <c r="A36" s="51"/>
      <c r="B36" s="45"/>
      <c r="C36" s="22">
        <v>244</v>
      </c>
      <c r="D36" s="199">
        <v>225</v>
      </c>
      <c r="E36" s="106">
        <f t="shared" si="7"/>
        <v>0</v>
      </c>
      <c r="F36" s="113">
        <v>0</v>
      </c>
      <c r="G36" s="114">
        <v>0</v>
      </c>
      <c r="H36" s="114">
        <v>0</v>
      </c>
      <c r="I36" s="114">
        <v>0</v>
      </c>
      <c r="J36" s="114">
        <v>0</v>
      </c>
      <c r="K36" s="114">
        <v>0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s="43" customFormat="1" ht="30" customHeight="1" thickBot="1">
      <c r="A37" s="52"/>
      <c r="B37" s="242" t="s">
        <v>33</v>
      </c>
      <c r="C37" s="243"/>
      <c r="D37" s="244"/>
      <c r="E37" s="117">
        <f>SUM(E21:E36)</f>
        <v>95286.720000000001</v>
      </c>
      <c r="F37" s="117">
        <f>SUM(F21:F36)</f>
        <v>95286.720000000001</v>
      </c>
      <c r="G37" s="117">
        <f t="shared" ref="G37:K37" si="8">SUM(G21:G36)</f>
        <v>0</v>
      </c>
      <c r="H37" s="117">
        <f t="shared" si="8"/>
        <v>0</v>
      </c>
      <c r="I37" s="117">
        <f t="shared" si="8"/>
        <v>0</v>
      </c>
      <c r="J37" s="117">
        <f t="shared" si="8"/>
        <v>0</v>
      </c>
      <c r="K37" s="117">
        <f t="shared" si="8"/>
        <v>0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64" s="53" customFormat="1" ht="48.75" hidden="1" customHeight="1">
      <c r="A38" s="264" t="s">
        <v>34</v>
      </c>
      <c r="B38" s="266" t="s">
        <v>0</v>
      </c>
      <c r="C38" s="22"/>
      <c r="D38" s="268" t="s">
        <v>35</v>
      </c>
      <c r="E38" s="271" t="s">
        <v>3</v>
      </c>
      <c r="F38" s="272"/>
      <c r="G38" s="272"/>
      <c r="H38" s="272"/>
      <c r="I38" s="272"/>
      <c r="J38" s="272"/>
      <c r="K38" s="272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</row>
    <row r="39" spans="1:64" s="53" customFormat="1" ht="26.25" hidden="1" customHeight="1">
      <c r="A39" s="264"/>
      <c r="B39" s="249"/>
      <c r="C39" s="22"/>
      <c r="D39" s="269"/>
      <c r="E39" s="261" t="s">
        <v>4</v>
      </c>
      <c r="F39" s="30"/>
      <c r="G39" s="259" t="s">
        <v>5</v>
      </c>
      <c r="H39" s="260"/>
      <c r="I39" s="260"/>
      <c r="J39" s="260"/>
      <c r="K39" s="263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</row>
    <row r="40" spans="1:64" s="53" customFormat="1" ht="114" hidden="1" customHeight="1" thickBot="1">
      <c r="A40" s="265"/>
      <c r="B40" s="267"/>
      <c r="C40" s="197"/>
      <c r="D40" s="270"/>
      <c r="E40" s="273"/>
      <c r="F40" s="201" t="s">
        <v>36</v>
      </c>
      <c r="G40" s="201" t="s">
        <v>36</v>
      </c>
      <c r="H40" s="201" t="s">
        <v>36</v>
      </c>
      <c r="I40" s="201" t="s">
        <v>37</v>
      </c>
      <c r="J40" s="201" t="s">
        <v>37</v>
      </c>
      <c r="K40" s="201" t="s">
        <v>37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</row>
    <row r="41" spans="1:64" s="53" customFormat="1" ht="25.95" hidden="1" customHeight="1" thickBot="1">
      <c r="A41" s="54" t="s">
        <v>38</v>
      </c>
      <c r="B41" s="55" t="s">
        <v>39</v>
      </c>
      <c r="C41" s="55"/>
      <c r="D41" s="56"/>
      <c r="E41" s="118"/>
      <c r="F41" s="118"/>
      <c r="G41" s="118"/>
      <c r="H41" s="118"/>
      <c r="I41" s="118"/>
      <c r="J41" s="118"/>
      <c r="K41" s="11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</row>
    <row r="42" spans="1:64" s="53" customFormat="1" ht="45.6" hidden="1" customHeight="1">
      <c r="A42" s="57" t="s">
        <v>40</v>
      </c>
      <c r="B42" s="198" t="s">
        <v>41</v>
      </c>
      <c r="C42" s="198"/>
      <c r="D42" s="58"/>
      <c r="E42" s="202"/>
      <c r="F42" s="202"/>
      <c r="G42" s="202"/>
      <c r="H42" s="202"/>
      <c r="I42" s="202"/>
      <c r="J42" s="202"/>
      <c r="K42" s="202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</row>
    <row r="43" spans="1:64" s="53" customFormat="1" ht="25.2" hidden="1" customHeight="1">
      <c r="A43" s="39" t="s">
        <v>40</v>
      </c>
      <c r="B43" s="22"/>
      <c r="C43" s="22"/>
      <c r="D43" s="59"/>
      <c r="E43" s="30"/>
      <c r="F43" s="30"/>
      <c r="G43" s="30"/>
      <c r="H43" s="30"/>
      <c r="I43" s="30"/>
      <c r="J43" s="30"/>
      <c r="K43" s="30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</row>
    <row r="44" spans="1:64" s="53" customFormat="1" ht="25.2" hidden="1" customHeight="1">
      <c r="A44" s="39"/>
      <c r="B44" s="47" t="s">
        <v>42</v>
      </c>
      <c r="C44" s="47"/>
      <c r="D44" s="59"/>
      <c r="E44" s="30"/>
      <c r="F44" s="30"/>
      <c r="G44" s="30"/>
      <c r="H44" s="30"/>
      <c r="I44" s="30"/>
      <c r="J44" s="30"/>
      <c r="K44" s="30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</row>
    <row r="45" spans="1:64" s="53" customFormat="1" ht="25.2">
      <c r="A45" s="39" t="s">
        <v>44</v>
      </c>
      <c r="B45" s="40" t="s">
        <v>45</v>
      </c>
      <c r="C45" s="60">
        <v>244</v>
      </c>
      <c r="D45" s="38">
        <v>226</v>
      </c>
      <c r="E45" s="119">
        <f t="shared" ref="E45:E56" si="9">SUM(F45:K45)</f>
        <v>10870.08</v>
      </c>
      <c r="F45" s="119">
        <v>10870.08</v>
      </c>
      <c r="G45" s="119">
        <v>0</v>
      </c>
      <c r="H45" s="119">
        <v>0</v>
      </c>
      <c r="I45" s="119">
        <v>0</v>
      </c>
      <c r="J45" s="119">
        <v>0</v>
      </c>
      <c r="K45" s="119">
        <v>0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</row>
    <row r="46" spans="1:64" s="53" customFormat="1" ht="25.2">
      <c r="A46" s="39" t="s">
        <v>46</v>
      </c>
      <c r="B46" s="40" t="s">
        <v>47</v>
      </c>
      <c r="C46" s="60">
        <v>244</v>
      </c>
      <c r="D46" s="38">
        <v>226</v>
      </c>
      <c r="E46" s="119">
        <f t="shared" si="9"/>
        <v>10164</v>
      </c>
      <c r="F46" s="119">
        <v>10164</v>
      </c>
      <c r="G46" s="119">
        <v>0</v>
      </c>
      <c r="H46" s="119">
        <v>0</v>
      </c>
      <c r="I46" s="119">
        <v>0</v>
      </c>
      <c r="J46" s="119">
        <v>0</v>
      </c>
      <c r="K46" s="119">
        <v>0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</row>
    <row r="47" spans="1:64" s="53" customFormat="1" ht="25.2">
      <c r="A47" s="39" t="s">
        <v>48</v>
      </c>
      <c r="B47" s="40" t="s">
        <v>49</v>
      </c>
      <c r="C47" s="60">
        <v>244</v>
      </c>
      <c r="D47" s="38">
        <v>226</v>
      </c>
      <c r="E47" s="119">
        <f t="shared" si="9"/>
        <v>2000</v>
      </c>
      <c r="F47" s="119">
        <v>2000</v>
      </c>
      <c r="G47" s="119">
        <v>0</v>
      </c>
      <c r="H47" s="119">
        <v>0</v>
      </c>
      <c r="I47" s="119">
        <v>0</v>
      </c>
      <c r="J47" s="119">
        <v>0</v>
      </c>
      <c r="K47" s="119">
        <v>0</v>
      </c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</row>
    <row r="48" spans="1:64" s="53" customFormat="1" ht="25.2">
      <c r="A48" s="39" t="s">
        <v>48</v>
      </c>
      <c r="B48" s="62" t="s">
        <v>119</v>
      </c>
      <c r="C48" s="60">
        <v>244</v>
      </c>
      <c r="D48" s="38">
        <v>226</v>
      </c>
      <c r="E48" s="119">
        <f t="shared" si="9"/>
        <v>0</v>
      </c>
      <c r="F48" s="119">
        <v>0</v>
      </c>
      <c r="G48" s="119">
        <v>0</v>
      </c>
      <c r="H48" s="119">
        <v>0</v>
      </c>
      <c r="I48" s="119">
        <v>0</v>
      </c>
      <c r="J48" s="119">
        <v>0</v>
      </c>
      <c r="K48" s="119">
        <v>0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</row>
    <row r="49" spans="1:64" s="53" customFormat="1" ht="45.6">
      <c r="A49" s="61"/>
      <c r="B49" s="62" t="s">
        <v>50</v>
      </c>
      <c r="C49" s="63">
        <v>244</v>
      </c>
      <c r="D49" s="196">
        <v>226</v>
      </c>
      <c r="E49" s="30">
        <f t="shared" si="9"/>
        <v>6000</v>
      </c>
      <c r="F49" s="119">
        <v>6000</v>
      </c>
      <c r="G49" s="119">
        <v>0</v>
      </c>
      <c r="H49" s="119">
        <v>0</v>
      </c>
      <c r="I49" s="119">
        <v>0</v>
      </c>
      <c r="J49" s="119">
        <v>0</v>
      </c>
      <c r="K49" s="119">
        <v>0</v>
      </c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</row>
    <row r="50" spans="1:64" s="53" customFormat="1" ht="25.2">
      <c r="A50" s="61"/>
      <c r="B50" s="62" t="s">
        <v>51</v>
      </c>
      <c r="C50" s="60">
        <v>244</v>
      </c>
      <c r="D50" s="38">
        <v>226</v>
      </c>
      <c r="E50" s="119">
        <f t="shared" si="9"/>
        <v>61300</v>
      </c>
      <c r="F50" s="119">
        <v>61300</v>
      </c>
      <c r="G50" s="119">
        <v>0</v>
      </c>
      <c r="H50" s="119">
        <v>0</v>
      </c>
      <c r="I50" s="119">
        <v>0</v>
      </c>
      <c r="J50" s="119">
        <v>0</v>
      </c>
      <c r="K50" s="119">
        <v>0</v>
      </c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</row>
    <row r="51" spans="1:64" s="53" customFormat="1" ht="25.2">
      <c r="A51" s="61"/>
      <c r="B51" s="62" t="s">
        <v>52</v>
      </c>
      <c r="C51" s="60">
        <v>244</v>
      </c>
      <c r="D51" s="38">
        <v>226</v>
      </c>
      <c r="E51" s="119">
        <f t="shared" si="9"/>
        <v>4500</v>
      </c>
      <c r="F51" s="119">
        <v>4500</v>
      </c>
      <c r="G51" s="119">
        <v>0</v>
      </c>
      <c r="H51" s="119">
        <v>0</v>
      </c>
      <c r="I51" s="119">
        <v>0</v>
      </c>
      <c r="J51" s="119">
        <v>0</v>
      </c>
      <c r="K51" s="119">
        <v>0</v>
      </c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</row>
    <row r="52" spans="1:64" s="53" customFormat="1" ht="45.6">
      <c r="A52" s="61"/>
      <c r="B52" s="62" t="s">
        <v>53</v>
      </c>
      <c r="C52" s="63">
        <v>244</v>
      </c>
      <c r="D52" s="196">
        <v>226</v>
      </c>
      <c r="E52" s="30">
        <f t="shared" si="9"/>
        <v>4500</v>
      </c>
      <c r="F52" s="119">
        <v>1500</v>
      </c>
      <c r="G52" s="119">
        <v>3000</v>
      </c>
      <c r="H52" s="119">
        <v>0</v>
      </c>
      <c r="I52" s="119">
        <v>0</v>
      </c>
      <c r="J52" s="119">
        <v>0</v>
      </c>
      <c r="K52" s="119">
        <v>0</v>
      </c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</row>
    <row r="53" spans="1:64" s="53" customFormat="1" ht="25.2">
      <c r="A53" s="61"/>
      <c r="B53" s="62" t="s">
        <v>54</v>
      </c>
      <c r="C53" s="63">
        <v>244</v>
      </c>
      <c r="D53" s="196">
        <v>226</v>
      </c>
      <c r="E53" s="30">
        <f t="shared" si="9"/>
        <v>15600</v>
      </c>
      <c r="F53" s="119">
        <v>5600</v>
      </c>
      <c r="G53" s="119">
        <v>10000</v>
      </c>
      <c r="H53" s="119">
        <v>0</v>
      </c>
      <c r="I53" s="119">
        <v>0</v>
      </c>
      <c r="J53" s="119">
        <v>0</v>
      </c>
      <c r="K53" s="119">
        <v>0</v>
      </c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</row>
    <row r="54" spans="1:64" s="53" customFormat="1" ht="45.6">
      <c r="A54" s="61"/>
      <c r="B54" s="62" t="s">
        <v>134</v>
      </c>
      <c r="C54" s="63">
        <v>244</v>
      </c>
      <c r="D54" s="196">
        <v>226</v>
      </c>
      <c r="E54" s="30">
        <f t="shared" si="9"/>
        <v>5751</v>
      </c>
      <c r="F54" s="119">
        <v>5751</v>
      </c>
      <c r="G54" s="119">
        <v>0</v>
      </c>
      <c r="H54" s="119">
        <v>0</v>
      </c>
      <c r="I54" s="119">
        <v>0</v>
      </c>
      <c r="J54" s="119">
        <v>0</v>
      </c>
      <c r="K54" s="119">
        <v>0</v>
      </c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</row>
    <row r="55" spans="1:64" s="53" customFormat="1" ht="68.400000000000006">
      <c r="A55" s="61"/>
      <c r="B55" s="62" t="s">
        <v>116</v>
      </c>
      <c r="C55" s="63">
        <v>244</v>
      </c>
      <c r="D55" s="196">
        <v>226</v>
      </c>
      <c r="E55" s="30">
        <f t="shared" si="9"/>
        <v>24813.71</v>
      </c>
      <c r="F55" s="119">
        <v>0</v>
      </c>
      <c r="G55" s="119">
        <v>24813.71</v>
      </c>
      <c r="H55" s="119">
        <v>0</v>
      </c>
      <c r="I55" s="119">
        <v>0</v>
      </c>
      <c r="J55" s="119">
        <v>0</v>
      </c>
      <c r="K55" s="119">
        <v>0</v>
      </c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</row>
    <row r="56" spans="1:64" s="53" customFormat="1" ht="25.2">
      <c r="A56" s="61"/>
      <c r="B56" s="62" t="s">
        <v>55</v>
      </c>
      <c r="C56" s="63">
        <v>244</v>
      </c>
      <c r="D56" s="196">
        <v>226</v>
      </c>
      <c r="E56" s="30">
        <f t="shared" si="9"/>
        <v>4200</v>
      </c>
      <c r="F56" s="119">
        <v>0</v>
      </c>
      <c r="G56" s="119">
        <f>8400-4200</f>
        <v>4200</v>
      </c>
      <c r="H56" s="119">
        <v>0</v>
      </c>
      <c r="I56" s="119">
        <v>0</v>
      </c>
      <c r="J56" s="119">
        <v>0</v>
      </c>
      <c r="K56" s="119">
        <v>0</v>
      </c>
      <c r="L56" s="220">
        <v>-4200</v>
      </c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</row>
    <row r="57" spans="1:64" s="171" customFormat="1" ht="37.5" customHeight="1">
      <c r="A57" s="166"/>
      <c r="B57" s="167" t="s">
        <v>13</v>
      </c>
      <c r="C57" s="168">
        <v>244</v>
      </c>
      <c r="D57" s="169">
        <v>226</v>
      </c>
      <c r="E57" s="170">
        <f>SUM(F57:K57)</f>
        <v>0</v>
      </c>
      <c r="F57" s="170">
        <v>0</v>
      </c>
      <c r="G57" s="170">
        <v>0</v>
      </c>
      <c r="H57" s="170">
        <v>0</v>
      </c>
      <c r="I57" s="170">
        <v>0</v>
      </c>
      <c r="J57" s="170">
        <v>0</v>
      </c>
      <c r="K57" s="170">
        <v>0</v>
      </c>
    </row>
    <row r="58" spans="1:64" s="65" customFormat="1" ht="25.2">
      <c r="A58" s="64"/>
      <c r="B58" s="256" t="s">
        <v>56</v>
      </c>
      <c r="C58" s="257"/>
      <c r="D58" s="258"/>
      <c r="E58" s="35">
        <f>SUM(E44:E57)</f>
        <v>149698.79</v>
      </c>
      <c r="F58" s="35">
        <f>SUM(F44:F57)</f>
        <v>107685.08</v>
      </c>
      <c r="G58" s="35">
        <f>SUM(G44:G57)</f>
        <v>42013.71</v>
      </c>
      <c r="H58" s="35">
        <f t="shared" ref="H58:K58" si="10">SUM(H44:H55)</f>
        <v>0</v>
      </c>
      <c r="I58" s="35">
        <f t="shared" si="10"/>
        <v>0</v>
      </c>
      <c r="J58" s="35">
        <f t="shared" si="10"/>
        <v>0</v>
      </c>
      <c r="K58" s="35">
        <f t="shared" si="10"/>
        <v>0</v>
      </c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</row>
    <row r="59" spans="1:64" s="53" customFormat="1" ht="25.2">
      <c r="A59" s="61"/>
      <c r="B59" s="62" t="s">
        <v>113</v>
      </c>
      <c r="C59" s="63">
        <v>119</v>
      </c>
      <c r="D59" s="196">
        <v>265</v>
      </c>
      <c r="E59" s="30">
        <f t="shared" ref="E59" si="11">SUM(F59:K59)</f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</row>
    <row r="60" spans="1:64" s="65" customFormat="1" ht="25.2">
      <c r="A60" s="64"/>
      <c r="B60" s="256" t="s">
        <v>114</v>
      </c>
      <c r="C60" s="257"/>
      <c r="D60" s="258"/>
      <c r="E60" s="35">
        <f>SUM(F60:K60)</f>
        <v>0</v>
      </c>
      <c r="F60" s="35">
        <f>SUM(F59)</f>
        <v>0</v>
      </c>
      <c r="G60" s="35">
        <f>SUM(G59)</f>
        <v>0</v>
      </c>
      <c r="H60" s="35">
        <f>SUM(H45:H57)</f>
        <v>0</v>
      </c>
      <c r="I60" s="35">
        <f>SUM(I45:I57)</f>
        <v>0</v>
      </c>
      <c r="J60" s="35">
        <f>SUM(J45:J57)</f>
        <v>0</v>
      </c>
      <c r="K60" s="35">
        <f>SUM(K45:K57)</f>
        <v>0</v>
      </c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</row>
    <row r="61" spans="1:64" s="53" customFormat="1" ht="25.2" hidden="1" customHeight="1">
      <c r="A61" s="66"/>
      <c r="B61" s="67">
        <v>310</v>
      </c>
      <c r="C61" s="67"/>
      <c r="D61" s="68"/>
      <c r="E61" s="120"/>
      <c r="F61" s="120"/>
      <c r="G61" s="120"/>
      <c r="H61" s="120"/>
      <c r="I61" s="120"/>
      <c r="J61" s="120"/>
      <c r="K61" s="120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</row>
    <row r="62" spans="1:64" s="53" customFormat="1" ht="33.75" hidden="1" customHeight="1">
      <c r="A62" s="264" t="s">
        <v>34</v>
      </c>
      <c r="B62" s="248" t="s">
        <v>0</v>
      </c>
      <c r="C62" s="22"/>
      <c r="D62" s="265" t="s">
        <v>35</v>
      </c>
      <c r="E62" s="259" t="s">
        <v>3</v>
      </c>
      <c r="F62" s="260"/>
      <c r="G62" s="260"/>
      <c r="H62" s="260"/>
      <c r="I62" s="260"/>
      <c r="J62" s="260"/>
      <c r="K62" s="260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</row>
    <row r="63" spans="1:64" s="53" customFormat="1" ht="26.25" hidden="1" customHeight="1">
      <c r="A63" s="264"/>
      <c r="B63" s="249"/>
      <c r="C63" s="22"/>
      <c r="D63" s="269"/>
      <c r="E63" s="261" t="s">
        <v>4</v>
      </c>
      <c r="F63" s="30"/>
      <c r="G63" s="259" t="s">
        <v>5</v>
      </c>
      <c r="H63" s="260"/>
      <c r="I63" s="260"/>
      <c r="J63" s="260"/>
      <c r="K63" s="263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</row>
    <row r="64" spans="1:64" s="53" customFormat="1" ht="262.5" hidden="1" customHeight="1">
      <c r="A64" s="264"/>
      <c r="B64" s="250"/>
      <c r="C64" s="22"/>
      <c r="D64" s="274"/>
      <c r="E64" s="262"/>
      <c r="F64" s="121" t="s">
        <v>36</v>
      </c>
      <c r="G64" s="121" t="s">
        <v>36</v>
      </c>
      <c r="H64" s="121" t="s">
        <v>36</v>
      </c>
      <c r="I64" s="34" t="s">
        <v>37</v>
      </c>
      <c r="J64" s="34" t="s">
        <v>37</v>
      </c>
      <c r="K64" s="34" t="s">
        <v>37</v>
      </c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</row>
    <row r="65" spans="1:64" s="53" customFormat="1" ht="25.2" hidden="1" customHeight="1">
      <c r="A65" s="69" t="s">
        <v>40</v>
      </c>
      <c r="B65" s="198" t="s">
        <v>57</v>
      </c>
      <c r="C65" s="198"/>
      <c r="D65" s="58"/>
      <c r="E65" s="202"/>
      <c r="F65" s="122"/>
      <c r="G65" s="122"/>
      <c r="H65" s="122"/>
      <c r="I65" s="123"/>
      <c r="J65" s="123"/>
      <c r="K65" s="123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</row>
    <row r="66" spans="1:64" s="53" customFormat="1" ht="25.2" hidden="1" customHeight="1">
      <c r="A66" s="39"/>
      <c r="B66" s="70" t="s">
        <v>42</v>
      </c>
      <c r="C66" s="47"/>
      <c r="D66" s="59"/>
      <c r="E66" s="30" t="e">
        <f>G66+K66+#REF!</f>
        <v>#REF!</v>
      </c>
      <c r="F66" s="121">
        <v>0</v>
      </c>
      <c r="G66" s="121">
        <v>0</v>
      </c>
      <c r="H66" s="121">
        <v>0</v>
      </c>
      <c r="I66" s="34">
        <v>0</v>
      </c>
      <c r="J66" s="34">
        <v>0</v>
      </c>
      <c r="K66" s="34">
        <v>0</v>
      </c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</row>
    <row r="67" spans="1:64" s="53" customFormat="1" ht="45.6" hidden="1" customHeight="1">
      <c r="A67" s="71" t="s">
        <v>43</v>
      </c>
      <c r="B67" s="22" t="s">
        <v>58</v>
      </c>
      <c r="C67" s="22"/>
      <c r="D67" s="59"/>
      <c r="E67" s="30"/>
      <c r="F67" s="121"/>
      <c r="G67" s="121"/>
      <c r="H67" s="121"/>
      <c r="I67" s="34"/>
      <c r="J67" s="34"/>
      <c r="K67" s="34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</row>
    <row r="68" spans="1:64" s="53" customFormat="1" ht="25.2" hidden="1" customHeight="1">
      <c r="A68" s="39"/>
      <c r="B68" s="70" t="s">
        <v>42</v>
      </c>
      <c r="C68" s="47"/>
      <c r="D68" s="59"/>
      <c r="E68" s="30" t="e">
        <f>G68+K68+#REF!</f>
        <v>#REF!</v>
      </c>
      <c r="F68" s="121">
        <v>0</v>
      </c>
      <c r="G68" s="121">
        <v>0</v>
      </c>
      <c r="H68" s="121">
        <v>0</v>
      </c>
      <c r="I68" s="34">
        <v>0</v>
      </c>
      <c r="J68" s="34">
        <v>0</v>
      </c>
      <c r="K68" s="34">
        <v>0</v>
      </c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</row>
    <row r="69" spans="1:64" s="53" customFormat="1" ht="45.6" hidden="1" customHeight="1">
      <c r="A69" s="71" t="s">
        <v>22</v>
      </c>
      <c r="B69" s="22" t="s">
        <v>59</v>
      </c>
      <c r="C69" s="22"/>
      <c r="D69" s="59"/>
      <c r="E69" s="30" t="e">
        <f t="shared" ref="E69:K69" si="12">E70</f>
        <v>#REF!</v>
      </c>
      <c r="F69" s="121">
        <f t="shared" si="12"/>
        <v>0</v>
      </c>
      <c r="G69" s="121">
        <f t="shared" si="12"/>
        <v>0</v>
      </c>
      <c r="H69" s="121">
        <f t="shared" si="12"/>
        <v>0</v>
      </c>
      <c r="I69" s="34">
        <f t="shared" si="12"/>
        <v>0</v>
      </c>
      <c r="J69" s="34">
        <f t="shared" si="12"/>
        <v>0</v>
      </c>
      <c r="K69" s="34">
        <f t="shared" si="12"/>
        <v>0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</row>
    <row r="70" spans="1:64" s="53" customFormat="1" ht="25.2" hidden="1" customHeight="1">
      <c r="A70" s="71" t="s">
        <v>22</v>
      </c>
      <c r="B70" s="40"/>
      <c r="C70" s="22"/>
      <c r="D70" s="59"/>
      <c r="E70" s="30" t="e">
        <f t="shared" ref="E70:K70" si="13">SUM(E71:E71)</f>
        <v>#REF!</v>
      </c>
      <c r="F70" s="121">
        <f t="shared" si="13"/>
        <v>0</v>
      </c>
      <c r="G70" s="121">
        <f t="shared" si="13"/>
        <v>0</v>
      </c>
      <c r="H70" s="121">
        <f t="shared" si="13"/>
        <v>0</v>
      </c>
      <c r="I70" s="34">
        <f t="shared" si="13"/>
        <v>0</v>
      </c>
      <c r="J70" s="34">
        <f t="shared" si="13"/>
        <v>0</v>
      </c>
      <c r="K70" s="34">
        <f t="shared" si="13"/>
        <v>0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</row>
    <row r="71" spans="1:64" s="53" customFormat="1" ht="25.2" hidden="1" customHeight="1">
      <c r="A71" s="39"/>
      <c r="B71" s="70" t="s">
        <v>42</v>
      </c>
      <c r="C71" s="47"/>
      <c r="D71" s="59"/>
      <c r="E71" s="30" t="e">
        <f>G71+K71+#REF!</f>
        <v>#REF!</v>
      </c>
      <c r="F71" s="121">
        <v>0</v>
      </c>
      <c r="G71" s="121">
        <v>0</v>
      </c>
      <c r="H71" s="121">
        <v>0</v>
      </c>
      <c r="I71" s="34">
        <v>0</v>
      </c>
      <c r="J71" s="34">
        <v>0</v>
      </c>
      <c r="K71" s="34">
        <v>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64" s="53" customFormat="1" ht="45.6">
      <c r="A72" s="71" t="s">
        <v>44</v>
      </c>
      <c r="B72" s="28" t="s">
        <v>135</v>
      </c>
      <c r="C72" s="22">
        <v>244</v>
      </c>
      <c r="D72" s="196">
        <v>310</v>
      </c>
      <c r="E72" s="30">
        <f>SUM(F72:K72)</f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64" s="53" customFormat="1" ht="52.2" customHeight="1">
      <c r="A73" s="71"/>
      <c r="B73" s="28" t="s">
        <v>120</v>
      </c>
      <c r="C73" s="22">
        <v>244</v>
      </c>
      <c r="D73" s="196">
        <v>310</v>
      </c>
      <c r="E73" s="30">
        <f t="shared" ref="E73:E76" si="14">SUM(F73:K73)</f>
        <v>3000</v>
      </c>
      <c r="F73" s="30">
        <v>3000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64" s="53" customFormat="1" ht="47.4" customHeight="1">
      <c r="A74" s="71"/>
      <c r="B74" s="28" t="s">
        <v>136</v>
      </c>
      <c r="C74" s="22">
        <v>244</v>
      </c>
      <c r="D74" s="196">
        <v>310</v>
      </c>
      <c r="E74" s="30">
        <f t="shared" si="14"/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</row>
    <row r="75" spans="1:64" s="53" customFormat="1" ht="45.6">
      <c r="A75" s="71"/>
      <c r="B75" s="28" t="s">
        <v>137</v>
      </c>
      <c r="C75" s="22">
        <v>244</v>
      </c>
      <c r="D75" s="196">
        <v>310</v>
      </c>
      <c r="E75" s="30">
        <f t="shared" si="14"/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64" s="53" customFormat="1" ht="36.6" customHeight="1">
      <c r="A76" s="71"/>
      <c r="B76" s="28" t="s">
        <v>138</v>
      </c>
      <c r="C76" s="22">
        <v>244</v>
      </c>
      <c r="D76" s="196">
        <v>310</v>
      </c>
      <c r="E76" s="30">
        <f t="shared" si="14"/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64" s="53" customFormat="1" ht="55.2" customHeight="1">
      <c r="A77" s="71"/>
      <c r="B77" s="28" t="s">
        <v>120</v>
      </c>
      <c r="C77" s="22">
        <v>244</v>
      </c>
      <c r="D77" s="196">
        <v>310</v>
      </c>
      <c r="E77" s="30">
        <f>SUM(F77:K77)</f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64" s="53" customFormat="1" ht="45.6">
      <c r="A78" s="71" t="s">
        <v>46</v>
      </c>
      <c r="B78" s="28" t="s">
        <v>60</v>
      </c>
      <c r="C78" s="22">
        <v>244</v>
      </c>
      <c r="D78" s="196">
        <v>310</v>
      </c>
      <c r="E78" s="30">
        <f>SUM(F78:K78)</f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64" s="53" customFormat="1" ht="25.2">
      <c r="A79" s="71"/>
      <c r="B79" s="28" t="s">
        <v>61</v>
      </c>
      <c r="C79" s="22">
        <v>244</v>
      </c>
      <c r="D79" s="196">
        <v>310</v>
      </c>
      <c r="E79" s="30">
        <f>SUM(F79:K79)</f>
        <v>83100</v>
      </c>
      <c r="F79" s="30">
        <v>0</v>
      </c>
      <c r="G79" s="30">
        <v>83100</v>
      </c>
      <c r="H79" s="30">
        <v>0</v>
      </c>
      <c r="I79" s="30">
        <v>0</v>
      </c>
      <c r="J79" s="30">
        <v>0</v>
      </c>
      <c r="K79" s="30">
        <v>0</v>
      </c>
      <c r="L79" s="137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64" s="65" customFormat="1" ht="24.6">
      <c r="A80" s="72"/>
      <c r="B80" s="256" t="s">
        <v>62</v>
      </c>
      <c r="C80" s="257"/>
      <c r="D80" s="258"/>
      <c r="E80" s="35">
        <f>SUM(E72:E79)</f>
        <v>86100</v>
      </c>
      <c r="F80" s="35">
        <f>SUM(F72:F79)</f>
        <v>3000</v>
      </c>
      <c r="G80" s="35">
        <f t="shared" ref="G80:K80" si="15">SUM(G72:G79)</f>
        <v>83100</v>
      </c>
      <c r="H80" s="35">
        <f t="shared" si="15"/>
        <v>0</v>
      </c>
      <c r="I80" s="35">
        <f t="shared" si="15"/>
        <v>0</v>
      </c>
      <c r="J80" s="35">
        <f t="shared" si="15"/>
        <v>0</v>
      </c>
      <c r="K80" s="35">
        <f t="shared" si="15"/>
        <v>0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8" customFormat="1" ht="34.200000000000003" customHeight="1">
      <c r="A81" s="73"/>
      <c r="B81" s="74" t="s">
        <v>63</v>
      </c>
      <c r="C81" s="75">
        <v>244</v>
      </c>
      <c r="D81" s="76">
        <v>342</v>
      </c>
      <c r="E81" s="124">
        <f>SUM(F81:K81)</f>
        <v>92003.33</v>
      </c>
      <c r="F81" s="202">
        <v>0</v>
      </c>
      <c r="G81" s="202">
        <v>0</v>
      </c>
      <c r="H81" s="202">
        <v>0</v>
      </c>
      <c r="I81" s="123">
        <v>0</v>
      </c>
      <c r="J81" s="202">
        <f>90000+2003.33</f>
        <v>92003.33</v>
      </c>
      <c r="K81" s="202">
        <v>0</v>
      </c>
    </row>
    <row r="82" spans="1:64" s="8" customFormat="1" ht="37.200000000000003" customHeight="1">
      <c r="A82" s="73"/>
      <c r="B82" s="77" t="s">
        <v>132</v>
      </c>
      <c r="C82" s="78">
        <v>323</v>
      </c>
      <c r="D82" s="49">
        <v>342</v>
      </c>
      <c r="E82" s="125">
        <f>SUM(F82:K82)</f>
        <v>30000</v>
      </c>
      <c r="F82" s="125">
        <v>0</v>
      </c>
      <c r="G82" s="125">
        <v>30000</v>
      </c>
      <c r="H82" s="125">
        <v>0</v>
      </c>
      <c r="I82" s="125">
        <v>0</v>
      </c>
      <c r="J82" s="125">
        <v>0</v>
      </c>
      <c r="K82" s="125">
        <v>0</v>
      </c>
      <c r="L82" s="138"/>
    </row>
    <row r="83" spans="1:64" s="8" customFormat="1" ht="37.200000000000003" customHeight="1">
      <c r="A83" s="73"/>
      <c r="B83" s="77" t="s">
        <v>118</v>
      </c>
      <c r="C83" s="78">
        <v>323</v>
      </c>
      <c r="D83" s="49">
        <v>342</v>
      </c>
      <c r="E83" s="125">
        <f>SUM(F83:K83)</f>
        <v>90795.14</v>
      </c>
      <c r="F83" s="125">
        <v>0</v>
      </c>
      <c r="G83" s="125">
        <f>54182+36613.14</f>
        <v>90795.14</v>
      </c>
      <c r="H83" s="125">
        <v>0</v>
      </c>
      <c r="I83" s="125">
        <v>0</v>
      </c>
      <c r="J83" s="125">
        <v>0</v>
      </c>
      <c r="K83" s="125">
        <v>0</v>
      </c>
      <c r="L83" s="138"/>
    </row>
    <row r="84" spans="1:64" s="65" customFormat="1" ht="24.6">
      <c r="A84" s="79"/>
      <c r="B84" s="256" t="s">
        <v>64</v>
      </c>
      <c r="C84" s="257"/>
      <c r="D84" s="258"/>
      <c r="E84" s="126">
        <f t="shared" ref="E84:K84" si="16">SUM(E81:E83)</f>
        <v>212798.47</v>
      </c>
      <c r="F84" s="126">
        <f t="shared" si="16"/>
        <v>0</v>
      </c>
      <c r="G84" s="126">
        <f t="shared" si="16"/>
        <v>120795.14</v>
      </c>
      <c r="H84" s="126">
        <f t="shared" si="16"/>
        <v>0</v>
      </c>
      <c r="I84" s="126">
        <f t="shared" si="16"/>
        <v>0</v>
      </c>
      <c r="J84" s="126">
        <f t="shared" si="16"/>
        <v>92003.33</v>
      </c>
      <c r="K84" s="126">
        <f t="shared" si="16"/>
        <v>0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</row>
    <row r="85" spans="1:64" s="65" customFormat="1" ht="25.2">
      <c r="A85" s="79"/>
      <c r="B85" s="175" t="s">
        <v>65</v>
      </c>
      <c r="C85" s="75">
        <v>244</v>
      </c>
      <c r="D85" s="76">
        <v>344</v>
      </c>
      <c r="E85" s="124">
        <f>SUM(F85:K85)</f>
        <v>10000</v>
      </c>
      <c r="F85" s="124">
        <v>10000</v>
      </c>
      <c r="G85" s="124">
        <v>0</v>
      </c>
      <c r="H85" s="124">
        <v>0</v>
      </c>
      <c r="I85" s="127">
        <v>0</v>
      </c>
      <c r="J85" s="127">
        <v>0</v>
      </c>
      <c r="K85" s="127">
        <v>0</v>
      </c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</row>
    <row r="86" spans="1:64" s="65" customFormat="1" ht="50.4">
      <c r="A86" s="79"/>
      <c r="B86" s="175" t="s">
        <v>139</v>
      </c>
      <c r="C86" s="75">
        <v>244</v>
      </c>
      <c r="D86" s="76">
        <v>344</v>
      </c>
      <c r="E86" s="124">
        <f t="shared" ref="E86:E87" si="17">SUM(F86:K86)</f>
        <v>0</v>
      </c>
      <c r="F86" s="124">
        <v>0</v>
      </c>
      <c r="G86" s="124">
        <v>0</v>
      </c>
      <c r="H86" s="124">
        <v>0</v>
      </c>
      <c r="I86" s="127">
        <v>0</v>
      </c>
      <c r="J86" s="127">
        <v>0</v>
      </c>
      <c r="K86" s="127">
        <v>0</v>
      </c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</row>
    <row r="87" spans="1:64" s="65" customFormat="1" ht="25.2">
      <c r="A87" s="79"/>
      <c r="B87" s="175" t="s">
        <v>140</v>
      </c>
      <c r="C87" s="75">
        <v>244</v>
      </c>
      <c r="D87" s="76">
        <v>344</v>
      </c>
      <c r="E87" s="124">
        <f t="shared" si="17"/>
        <v>1782.82</v>
      </c>
      <c r="F87" s="124">
        <v>1782.82</v>
      </c>
      <c r="G87" s="124">
        <v>0</v>
      </c>
      <c r="H87" s="124">
        <v>0</v>
      </c>
      <c r="I87" s="127">
        <v>0</v>
      </c>
      <c r="J87" s="127">
        <v>0</v>
      </c>
      <c r="K87" s="127">
        <v>0</v>
      </c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</row>
    <row r="88" spans="1:64" s="65" customFormat="1" ht="25.2">
      <c r="A88" s="79"/>
      <c r="B88" s="74" t="s">
        <v>66</v>
      </c>
      <c r="C88" s="75">
        <v>244</v>
      </c>
      <c r="D88" s="76">
        <v>344</v>
      </c>
      <c r="E88" s="124">
        <f>SUM(F88:K88)</f>
        <v>4000</v>
      </c>
      <c r="F88" s="124">
        <v>4000</v>
      </c>
      <c r="G88" s="124">
        <v>0</v>
      </c>
      <c r="H88" s="124">
        <v>0</v>
      </c>
      <c r="I88" s="127">
        <v>0</v>
      </c>
      <c r="J88" s="127">
        <v>0</v>
      </c>
      <c r="K88" s="127">
        <v>0</v>
      </c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</row>
    <row r="89" spans="1:64" s="65" customFormat="1" ht="24.6">
      <c r="A89" s="79"/>
      <c r="B89" s="256" t="s">
        <v>67</v>
      </c>
      <c r="C89" s="257"/>
      <c r="D89" s="258"/>
      <c r="E89" s="126">
        <f>SUM(E85:E88)</f>
        <v>15782.82</v>
      </c>
      <c r="F89" s="126">
        <f>SUM(F85:F88)</f>
        <v>15782.82</v>
      </c>
      <c r="G89" s="126">
        <f t="shared" ref="G89:K89" si="18">SUM(G88)</f>
        <v>0</v>
      </c>
      <c r="H89" s="126">
        <f t="shared" si="18"/>
        <v>0</v>
      </c>
      <c r="I89" s="126">
        <f t="shared" si="18"/>
        <v>0</v>
      </c>
      <c r="J89" s="126">
        <f t="shared" si="18"/>
        <v>0</v>
      </c>
      <c r="K89" s="126">
        <f t="shared" si="18"/>
        <v>0</v>
      </c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</row>
    <row r="90" spans="1:64" s="8" customFormat="1" ht="25.2">
      <c r="A90" s="73"/>
      <c r="B90" s="74" t="s">
        <v>68</v>
      </c>
      <c r="C90" s="75">
        <v>244</v>
      </c>
      <c r="D90" s="76">
        <v>345</v>
      </c>
      <c r="E90" s="124">
        <f>SUM(F90:K90)</f>
        <v>0</v>
      </c>
      <c r="F90" s="124">
        <v>0</v>
      </c>
      <c r="G90" s="124">
        <v>0</v>
      </c>
      <c r="H90" s="124">
        <v>0</v>
      </c>
      <c r="I90" s="202">
        <v>0</v>
      </c>
      <c r="J90" s="202">
        <v>0</v>
      </c>
      <c r="K90" s="202">
        <v>0</v>
      </c>
    </row>
    <row r="91" spans="1:64" s="65" customFormat="1" ht="24.6">
      <c r="A91" s="79"/>
      <c r="B91" s="256" t="s">
        <v>69</v>
      </c>
      <c r="C91" s="257"/>
      <c r="D91" s="258"/>
      <c r="E91" s="126">
        <f>E90</f>
        <v>0</v>
      </c>
      <c r="F91" s="126">
        <f t="shared" ref="F91:K91" si="19">F90</f>
        <v>0</v>
      </c>
      <c r="G91" s="126">
        <f t="shared" si="19"/>
        <v>0</v>
      </c>
      <c r="H91" s="126">
        <f t="shared" si="19"/>
        <v>0</v>
      </c>
      <c r="I91" s="126">
        <f t="shared" si="19"/>
        <v>0</v>
      </c>
      <c r="J91" s="126">
        <f t="shared" si="19"/>
        <v>0</v>
      </c>
      <c r="K91" s="126">
        <f t="shared" si="19"/>
        <v>0</v>
      </c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</row>
    <row r="92" spans="1:64" s="53" customFormat="1" ht="45.6">
      <c r="A92" s="80" t="s">
        <v>40</v>
      </c>
      <c r="B92" s="81" t="s">
        <v>141</v>
      </c>
      <c r="C92" s="82">
        <v>244</v>
      </c>
      <c r="D92" s="196">
        <v>346</v>
      </c>
      <c r="E92" s="202">
        <f>SUM(F92:K92)</f>
        <v>10000</v>
      </c>
      <c r="F92" s="202">
        <v>10000</v>
      </c>
      <c r="G92" s="202">
        <v>0</v>
      </c>
      <c r="H92" s="202">
        <v>0</v>
      </c>
      <c r="I92" s="202">
        <v>0</v>
      </c>
      <c r="J92" s="202">
        <v>0</v>
      </c>
      <c r="K92" s="202">
        <v>0</v>
      </c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</row>
    <row r="93" spans="1:64" s="53" customFormat="1" ht="45.6">
      <c r="A93" s="80"/>
      <c r="B93" s="83" t="s">
        <v>142</v>
      </c>
      <c r="C93" s="84">
        <v>244</v>
      </c>
      <c r="D93" s="196">
        <v>346</v>
      </c>
      <c r="E93" s="202">
        <f>SUM(F93:K93)</f>
        <v>10000</v>
      </c>
      <c r="F93" s="202">
        <v>10000</v>
      </c>
      <c r="G93" s="202">
        <v>0</v>
      </c>
      <c r="H93" s="202">
        <v>0</v>
      </c>
      <c r="I93" s="202">
        <v>0</v>
      </c>
      <c r="J93" s="202">
        <v>0</v>
      </c>
      <c r="K93" s="202">
        <v>0</v>
      </c>
      <c r="L93" s="137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</row>
    <row r="94" spans="1:64" s="53" customFormat="1" ht="25.2">
      <c r="A94" s="80"/>
      <c r="B94" s="83" t="s">
        <v>143</v>
      </c>
      <c r="C94" s="84">
        <v>244</v>
      </c>
      <c r="D94" s="196">
        <v>346</v>
      </c>
      <c r="E94" s="202">
        <f t="shared" ref="E94:E97" si="20">SUM(F94:K94)</f>
        <v>5000</v>
      </c>
      <c r="F94" s="202">
        <v>5000</v>
      </c>
      <c r="G94" s="202">
        <v>0</v>
      </c>
      <c r="H94" s="202">
        <v>0</v>
      </c>
      <c r="I94" s="202">
        <v>0</v>
      </c>
      <c r="J94" s="202">
        <v>0</v>
      </c>
      <c r="K94" s="202">
        <v>0</v>
      </c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</row>
    <row r="95" spans="1:64" s="53" customFormat="1" ht="25.2">
      <c r="A95" s="80"/>
      <c r="B95" s="83" t="s">
        <v>70</v>
      </c>
      <c r="C95" s="84">
        <v>244</v>
      </c>
      <c r="D95" s="196">
        <v>346</v>
      </c>
      <c r="E95" s="202">
        <f t="shared" si="20"/>
        <v>0</v>
      </c>
      <c r="F95" s="202">
        <v>0</v>
      </c>
      <c r="G95" s="202">
        <v>0</v>
      </c>
      <c r="H95" s="202">
        <v>0</v>
      </c>
      <c r="I95" s="202">
        <v>0</v>
      </c>
      <c r="J95" s="202">
        <v>0</v>
      </c>
      <c r="K95" s="202">
        <v>0</v>
      </c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</row>
    <row r="96" spans="1:64" s="53" customFormat="1" ht="68.400000000000006">
      <c r="A96" s="80"/>
      <c r="B96" s="83" t="s">
        <v>144</v>
      </c>
      <c r="C96" s="84">
        <v>244</v>
      </c>
      <c r="D96" s="196">
        <v>346</v>
      </c>
      <c r="E96" s="202">
        <f>SUM(F96:K96)</f>
        <v>0</v>
      </c>
      <c r="F96" s="202">
        <v>0</v>
      </c>
      <c r="G96" s="202">
        <v>0</v>
      </c>
      <c r="H96" s="202">
        <v>0</v>
      </c>
      <c r="I96" s="202">
        <v>0</v>
      </c>
      <c r="J96" s="202">
        <v>0</v>
      </c>
      <c r="K96" s="202">
        <v>0</v>
      </c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</row>
    <row r="97" spans="1:64" s="53" customFormat="1" ht="68.400000000000006">
      <c r="A97" s="80"/>
      <c r="B97" s="83" t="s">
        <v>71</v>
      </c>
      <c r="C97" s="84">
        <v>244</v>
      </c>
      <c r="D97" s="196">
        <v>346</v>
      </c>
      <c r="E97" s="202">
        <f t="shared" si="20"/>
        <v>0</v>
      </c>
      <c r="F97" s="202">
        <v>0</v>
      </c>
      <c r="G97" s="202">
        <v>0</v>
      </c>
      <c r="H97" s="202">
        <v>0</v>
      </c>
      <c r="I97" s="202">
        <v>0</v>
      </c>
      <c r="J97" s="202">
        <v>0</v>
      </c>
      <c r="K97" s="202">
        <v>0</v>
      </c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</row>
    <row r="98" spans="1:64" s="53" customFormat="1" ht="68.400000000000006">
      <c r="A98" s="80"/>
      <c r="B98" s="83" t="s">
        <v>117</v>
      </c>
      <c r="C98" s="84">
        <v>244</v>
      </c>
      <c r="D98" s="196">
        <v>346</v>
      </c>
      <c r="E98" s="202">
        <f>SUM(F98:K98)</f>
        <v>10003.59</v>
      </c>
      <c r="F98" s="202">
        <v>0</v>
      </c>
      <c r="G98" s="202">
        <v>10000</v>
      </c>
      <c r="H98" s="202">
        <v>0</v>
      </c>
      <c r="I98" s="202">
        <v>3.59</v>
      </c>
      <c r="J98" s="202">
        <v>0</v>
      </c>
      <c r="K98" s="202">
        <v>0</v>
      </c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</row>
    <row r="99" spans="1:64" s="65" customFormat="1" ht="25.2">
      <c r="A99" s="85"/>
      <c r="B99" s="256" t="s">
        <v>72</v>
      </c>
      <c r="C99" s="257"/>
      <c r="D99" s="258"/>
      <c r="E99" s="35">
        <f>SUM(E92:E98)</f>
        <v>35003.589999999997</v>
      </c>
      <c r="F99" s="35">
        <f>SUM(F92:F98)</f>
        <v>25000</v>
      </c>
      <c r="G99" s="35">
        <f>SUM(G92:G98)</f>
        <v>10000</v>
      </c>
      <c r="H99" s="35">
        <f t="shared" ref="H99:K99" si="21">SUM(H92:H98)</f>
        <v>0</v>
      </c>
      <c r="I99" s="35">
        <f t="shared" si="21"/>
        <v>3.59</v>
      </c>
      <c r="J99" s="35">
        <f t="shared" si="21"/>
        <v>0</v>
      </c>
      <c r="K99" s="35">
        <f t="shared" si="21"/>
        <v>0</v>
      </c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</row>
    <row r="100" spans="1:64" s="53" customFormat="1" ht="25.2">
      <c r="A100" s="80"/>
      <c r="B100" s="83" t="s">
        <v>73</v>
      </c>
      <c r="C100" s="84">
        <v>244</v>
      </c>
      <c r="D100" s="196">
        <v>349</v>
      </c>
      <c r="E100" s="202">
        <f>SUM(F100:K100)</f>
        <v>2000</v>
      </c>
      <c r="F100" s="202">
        <v>0</v>
      </c>
      <c r="G100" s="202">
        <v>2000</v>
      </c>
      <c r="H100" s="202">
        <v>0</v>
      </c>
      <c r="I100" s="202">
        <v>0</v>
      </c>
      <c r="J100" s="202">
        <v>0</v>
      </c>
      <c r="K100" s="202">
        <v>0</v>
      </c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</row>
    <row r="101" spans="1:64" s="65" customFormat="1" ht="25.2">
      <c r="A101" s="85"/>
      <c r="B101" s="256" t="s">
        <v>74</v>
      </c>
      <c r="C101" s="257"/>
      <c r="D101" s="258"/>
      <c r="E101" s="35">
        <f>SUM(E100)</f>
        <v>2000</v>
      </c>
      <c r="F101" s="35">
        <f>SUM(F100)</f>
        <v>0</v>
      </c>
      <c r="G101" s="35">
        <f>SUM(G100)</f>
        <v>2000</v>
      </c>
      <c r="H101" s="35">
        <f t="shared" ref="H101:K101" si="22">SUM(H100)</f>
        <v>0</v>
      </c>
      <c r="I101" s="35">
        <f t="shared" si="22"/>
        <v>0</v>
      </c>
      <c r="J101" s="35">
        <f t="shared" si="22"/>
        <v>0</v>
      </c>
      <c r="K101" s="35">
        <f t="shared" si="22"/>
        <v>0</v>
      </c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</row>
    <row r="102" spans="1:64" s="65" customFormat="1" ht="25.2">
      <c r="A102" s="135"/>
      <c r="B102" s="279" t="s">
        <v>109</v>
      </c>
      <c r="C102" s="279"/>
      <c r="D102" s="279"/>
      <c r="E102" s="279"/>
      <c r="F102" s="279"/>
      <c r="G102" s="279"/>
      <c r="H102" s="279"/>
      <c r="I102" s="279"/>
      <c r="J102" s="279"/>
      <c r="K102" s="279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</row>
    <row r="103" spans="1:64" s="145" customFormat="1" ht="25.2">
      <c r="A103" s="139"/>
      <c r="B103" s="140" t="s">
        <v>150</v>
      </c>
      <c r="C103" s="141">
        <v>244</v>
      </c>
      <c r="D103" s="142">
        <v>346</v>
      </c>
      <c r="E103" s="143">
        <f>SUM(F103:K103)</f>
        <v>180</v>
      </c>
      <c r="F103" s="143">
        <v>180</v>
      </c>
      <c r="G103" s="143">
        <v>0</v>
      </c>
      <c r="H103" s="143">
        <v>0</v>
      </c>
      <c r="I103" s="143">
        <v>0</v>
      </c>
      <c r="J103" s="143">
        <v>0</v>
      </c>
      <c r="K103" s="143">
        <v>0</v>
      </c>
      <c r="L103" s="144"/>
    </row>
    <row r="104" spans="1:64" s="145" customFormat="1" ht="91.2">
      <c r="A104" s="139"/>
      <c r="B104" s="140" t="s">
        <v>149</v>
      </c>
      <c r="C104" s="141">
        <v>244</v>
      </c>
      <c r="D104" s="142">
        <v>225</v>
      </c>
      <c r="E104" s="143">
        <f>SUM(F104:K104)</f>
        <v>153061.22</v>
      </c>
      <c r="F104" s="143">
        <v>3061.22</v>
      </c>
      <c r="G104" s="143">
        <v>150000</v>
      </c>
      <c r="H104" s="143">
        <v>0</v>
      </c>
      <c r="I104" s="143">
        <v>0</v>
      </c>
      <c r="J104" s="143">
        <v>0</v>
      </c>
      <c r="K104" s="143">
        <v>0</v>
      </c>
      <c r="L104" s="178"/>
      <c r="M104" s="179"/>
      <c r="N104" s="180">
        <v>60100</v>
      </c>
      <c r="O104" s="180" t="s">
        <v>148</v>
      </c>
      <c r="P104" s="181">
        <v>149999.99559999999</v>
      </c>
    </row>
    <row r="105" spans="1:64" s="145" customFormat="1" ht="68.400000000000006">
      <c r="A105" s="139"/>
      <c r="B105" s="140" t="s">
        <v>145</v>
      </c>
      <c r="C105" s="146">
        <v>244</v>
      </c>
      <c r="D105" s="142">
        <v>342</v>
      </c>
      <c r="E105" s="143">
        <f>SUM(F105:K105)</f>
        <v>131383.67999999999</v>
      </c>
      <c r="F105" s="143">
        <f>2635.63</f>
        <v>2635.63</v>
      </c>
      <c r="G105" s="143">
        <f>32187.01</f>
        <v>32187.01</v>
      </c>
      <c r="H105" s="143">
        <f>96561.04</f>
        <v>96561.04</v>
      </c>
      <c r="I105" s="143">
        <v>0</v>
      </c>
      <c r="J105" s="143">
        <v>0</v>
      </c>
      <c r="K105" s="143">
        <v>0</v>
      </c>
      <c r="L105" s="178"/>
      <c r="M105" s="179"/>
      <c r="N105" s="180">
        <v>60200</v>
      </c>
      <c r="O105" s="180" t="s">
        <v>148</v>
      </c>
      <c r="P105" s="181">
        <v>3061.2244000000001</v>
      </c>
    </row>
    <row r="106" spans="1:64" s="145" customFormat="1" ht="68.400000000000006">
      <c r="A106" s="139"/>
      <c r="B106" s="140" t="s">
        <v>162</v>
      </c>
      <c r="C106" s="146">
        <v>244</v>
      </c>
      <c r="D106" s="142">
        <v>342</v>
      </c>
      <c r="E106" s="143">
        <f>SUM(F106:K106)</f>
        <v>3667</v>
      </c>
      <c r="F106" s="143">
        <v>183.24</v>
      </c>
      <c r="G106" s="143">
        <v>716.64</v>
      </c>
      <c r="H106" s="143">
        <f>2767.12</f>
        <v>2767.12</v>
      </c>
      <c r="I106" s="143">
        <v>0</v>
      </c>
      <c r="J106" s="143">
        <v>0</v>
      </c>
      <c r="K106" s="143">
        <v>0</v>
      </c>
      <c r="L106" s="203"/>
      <c r="M106" s="204"/>
      <c r="N106" s="205"/>
      <c r="O106" s="205"/>
      <c r="P106" s="206"/>
    </row>
    <row r="107" spans="1:64" s="145" customFormat="1" ht="45.6">
      <c r="A107" s="139"/>
      <c r="B107" s="140" t="s">
        <v>112</v>
      </c>
      <c r="C107" s="146">
        <v>244</v>
      </c>
      <c r="D107" s="142">
        <v>346</v>
      </c>
      <c r="E107" s="143">
        <f>SUM(F107:K107)</f>
        <v>200</v>
      </c>
      <c r="F107" s="143">
        <v>200</v>
      </c>
      <c r="G107" s="143">
        <v>0</v>
      </c>
      <c r="H107" s="143">
        <v>0</v>
      </c>
      <c r="I107" s="143">
        <v>0</v>
      </c>
      <c r="J107" s="143">
        <v>0</v>
      </c>
      <c r="K107" s="143">
        <v>0</v>
      </c>
      <c r="N107" s="145" t="s">
        <v>146</v>
      </c>
      <c r="O107" s="176">
        <v>2635.6244030850494</v>
      </c>
    </row>
    <row r="108" spans="1:64" s="65" customFormat="1" ht="25.2">
      <c r="A108" s="86"/>
      <c r="B108" s="280" t="s">
        <v>75</v>
      </c>
      <c r="C108" s="281"/>
      <c r="D108" s="282"/>
      <c r="E108" s="128">
        <f t="shared" ref="E108:K108" si="23">SUM(E103:E107)</f>
        <v>288491.90000000002</v>
      </c>
      <c r="F108" s="128">
        <f>SUM(F103:F107)</f>
        <v>6260.09</v>
      </c>
      <c r="G108" s="128">
        <f t="shared" si="23"/>
        <v>182903.65000000002</v>
      </c>
      <c r="H108" s="128">
        <f t="shared" si="23"/>
        <v>99328.159999999989</v>
      </c>
      <c r="I108" s="128">
        <f t="shared" si="23"/>
        <v>0</v>
      </c>
      <c r="J108" s="128">
        <f t="shared" si="23"/>
        <v>0</v>
      </c>
      <c r="K108" s="128">
        <f t="shared" si="23"/>
        <v>0</v>
      </c>
      <c r="L108" s="8"/>
      <c r="M108" s="8"/>
      <c r="N108" s="8" t="s">
        <v>146</v>
      </c>
      <c r="O108" s="177">
        <v>96561.041686238488</v>
      </c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</row>
    <row r="109" spans="1:64" s="53" customFormat="1" ht="18" customHeight="1" thickBot="1">
      <c r="A109" s="7"/>
      <c r="B109" s="87"/>
      <c r="C109" s="87"/>
      <c r="D109" s="193"/>
      <c r="E109" s="129"/>
      <c r="F109" s="129"/>
      <c r="G109" s="129"/>
      <c r="H109" s="129"/>
      <c r="I109" s="129"/>
      <c r="J109" s="129"/>
      <c r="K109" s="129"/>
      <c r="L109" s="8"/>
      <c r="M109" s="8"/>
      <c r="N109" s="8"/>
      <c r="O109" s="177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</row>
    <row r="110" spans="1:64" s="92" customFormat="1" ht="25.8" thickBot="1">
      <c r="A110" s="88"/>
      <c r="B110" s="89" t="s">
        <v>76</v>
      </c>
      <c r="C110" s="90"/>
      <c r="D110" s="91">
        <v>240</v>
      </c>
      <c r="E110" s="130">
        <f>SUM(F110:K110)</f>
        <v>2952755.54</v>
      </c>
      <c r="F110" s="130">
        <f>F15+F20+F37+F80+F84+F89+F91+F99+F108+F58</f>
        <v>2177985.46</v>
      </c>
      <c r="G110" s="130">
        <f>G15+G20+G37+G60+G80+G84+G89+G91+G99+G108+G101+G58</f>
        <v>583435</v>
      </c>
      <c r="H110" s="130">
        <f>H15+H20+H37+H60+H80+H84+H89+H91+H99+H108+H101</f>
        <v>99328.159999999989</v>
      </c>
      <c r="I110" s="130">
        <f>I15+I20+I37+I60+I80+I84+I89+I91+I99+I108+I101</f>
        <v>3.59</v>
      </c>
      <c r="J110" s="130">
        <f>J15+J20+J37+J60+J80+J84+J89+J91+J99+J108+J101</f>
        <v>92003.33</v>
      </c>
      <c r="K110" s="130">
        <f>K15+K20+K37+K60+K80+K84+K89+K91+K99+K108+K101</f>
        <v>0</v>
      </c>
      <c r="L110" s="8"/>
      <c r="M110" s="8"/>
      <c r="N110" s="8"/>
      <c r="O110" s="177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</row>
    <row r="111" spans="1:64" s="53" customFormat="1" ht="3" customHeight="1">
      <c r="A111" s="7"/>
      <c r="B111" s="87"/>
      <c r="C111" s="87"/>
      <c r="D111" s="193"/>
      <c r="E111" s="129"/>
      <c r="F111" s="129"/>
      <c r="G111" s="129"/>
      <c r="H111" s="129"/>
      <c r="I111" s="129"/>
      <c r="J111" s="129"/>
      <c r="K111" s="129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</row>
    <row r="112" spans="1:64" s="53" customFormat="1" ht="25.2">
      <c r="A112" s="7"/>
      <c r="B112" s="93" t="s">
        <v>77</v>
      </c>
      <c r="C112" s="197">
        <v>851</v>
      </c>
      <c r="D112" s="199">
        <v>291</v>
      </c>
      <c r="E112" s="131">
        <f>SUM(F112:K112)</f>
        <v>1029950.3</v>
      </c>
      <c r="F112" s="131">
        <f>824446.3+205504</f>
        <v>1029950.3</v>
      </c>
      <c r="G112" s="131">
        <v>0</v>
      </c>
      <c r="H112" s="131">
        <v>0</v>
      </c>
      <c r="I112" s="30">
        <v>0</v>
      </c>
      <c r="J112" s="30">
        <v>0</v>
      </c>
      <c r="K112" s="30">
        <v>0</v>
      </c>
      <c r="L112" s="137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</row>
    <row r="113" spans="1:64" s="53" customFormat="1" ht="25.2">
      <c r="A113" s="7"/>
      <c r="B113" s="28" t="s">
        <v>78</v>
      </c>
      <c r="C113" s="22">
        <v>852</v>
      </c>
      <c r="D113" s="196">
        <v>291</v>
      </c>
      <c r="E113" s="131">
        <f>SUM(F113:K113)</f>
        <v>0</v>
      </c>
      <c r="F113" s="30">
        <v>0</v>
      </c>
      <c r="G113" s="30">
        <v>0</v>
      </c>
      <c r="H113" s="30">
        <v>0</v>
      </c>
      <c r="I113" s="30">
        <v>0</v>
      </c>
      <c r="J113" s="30">
        <v>0</v>
      </c>
      <c r="K113" s="30">
        <v>0</v>
      </c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</row>
    <row r="114" spans="1:64" s="65" customFormat="1" ht="25.8" thickBot="1">
      <c r="A114" s="86"/>
      <c r="B114" s="283" t="s">
        <v>79</v>
      </c>
      <c r="C114" s="243"/>
      <c r="D114" s="244"/>
      <c r="E114" s="132">
        <f t="shared" ref="E114:K114" si="24">SUM(E112:E113)</f>
        <v>1029950.3</v>
      </c>
      <c r="F114" s="132">
        <f t="shared" si="24"/>
        <v>1029950.3</v>
      </c>
      <c r="G114" s="132">
        <f t="shared" si="24"/>
        <v>0</v>
      </c>
      <c r="H114" s="132">
        <f t="shared" si="24"/>
        <v>0</v>
      </c>
      <c r="I114" s="132">
        <f t="shared" si="24"/>
        <v>0</v>
      </c>
      <c r="J114" s="132">
        <f t="shared" si="24"/>
        <v>0</v>
      </c>
      <c r="K114" s="132">
        <f t="shared" si="24"/>
        <v>0</v>
      </c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</row>
    <row r="115" spans="1:64" s="53" customFormat="1" ht="17.25" customHeight="1">
      <c r="A115" s="7"/>
      <c r="B115" s="87"/>
      <c r="C115" s="87"/>
      <c r="D115" s="193"/>
      <c r="E115" s="129"/>
      <c r="F115" s="129"/>
      <c r="G115" s="129"/>
      <c r="H115" s="129"/>
      <c r="I115" s="129"/>
      <c r="J115" s="129"/>
      <c r="K115" s="129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</row>
    <row r="116" spans="1:64" s="53" customFormat="1" ht="25.2">
      <c r="A116" s="7"/>
      <c r="B116" s="94" t="s">
        <v>80</v>
      </c>
      <c r="C116" s="95"/>
      <c r="D116" s="196"/>
      <c r="E116" s="30"/>
      <c r="F116" s="30"/>
      <c r="G116" s="30"/>
      <c r="H116" s="30"/>
      <c r="I116" s="30"/>
      <c r="J116" s="30"/>
      <c r="K116" s="30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</row>
    <row r="117" spans="1:64" s="53" customFormat="1" ht="34.200000000000003" customHeight="1">
      <c r="A117" s="7"/>
      <c r="B117" s="96" t="s">
        <v>81</v>
      </c>
      <c r="C117" s="22">
        <v>111</v>
      </c>
      <c r="D117" s="196">
        <v>211</v>
      </c>
      <c r="E117" s="131">
        <f>SUM(F117:K117)</f>
        <v>0</v>
      </c>
      <c r="F117" s="30">
        <v>0</v>
      </c>
      <c r="G117" s="30">
        <v>0</v>
      </c>
      <c r="H117" s="30">
        <v>0</v>
      </c>
      <c r="I117" s="131">
        <v>0</v>
      </c>
      <c r="J117" s="131">
        <v>0</v>
      </c>
      <c r="K117" s="131">
        <v>0</v>
      </c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</row>
    <row r="118" spans="1:64" s="53" customFormat="1" ht="43.95" customHeight="1">
      <c r="A118" s="7"/>
      <c r="B118" s="96" t="s">
        <v>82</v>
      </c>
      <c r="C118" s="22">
        <v>119</v>
      </c>
      <c r="D118" s="196">
        <v>213</v>
      </c>
      <c r="E118" s="131">
        <f>SUM(F118:K118)</f>
        <v>0</v>
      </c>
      <c r="F118" s="30">
        <v>0</v>
      </c>
      <c r="G118" s="30">
        <v>0</v>
      </c>
      <c r="H118" s="30">
        <v>0</v>
      </c>
      <c r="I118" s="131">
        <v>0</v>
      </c>
      <c r="J118" s="131">
        <v>0</v>
      </c>
      <c r="K118" s="131">
        <v>0</v>
      </c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</row>
    <row r="119" spans="1:64" s="53" customFormat="1" ht="45.6">
      <c r="A119" s="7"/>
      <c r="B119" s="96" t="s">
        <v>83</v>
      </c>
      <c r="C119" s="22">
        <v>111</v>
      </c>
      <c r="D119" s="196">
        <v>211</v>
      </c>
      <c r="E119" s="131">
        <f>SUM(F119:K119)</f>
        <v>1331737.02</v>
      </c>
      <c r="F119" s="30">
        <v>0</v>
      </c>
      <c r="G119" s="30">
        <v>1331737.02</v>
      </c>
      <c r="H119" s="30">
        <v>0</v>
      </c>
      <c r="I119" s="131">
        <v>0</v>
      </c>
      <c r="J119" s="131">
        <v>0</v>
      </c>
      <c r="K119" s="131">
        <v>0</v>
      </c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</row>
    <row r="120" spans="1:64" s="53" customFormat="1" ht="68.400000000000006">
      <c r="A120" s="7"/>
      <c r="B120" s="96" t="s">
        <v>84</v>
      </c>
      <c r="C120" s="22">
        <v>119</v>
      </c>
      <c r="D120" s="196">
        <v>213</v>
      </c>
      <c r="E120" s="131">
        <f>SUM(F120:K120)</f>
        <v>408224.58</v>
      </c>
      <c r="F120" s="30">
        <v>0</v>
      </c>
      <c r="G120" s="30">
        <v>408224.58</v>
      </c>
      <c r="H120" s="30">
        <v>0</v>
      </c>
      <c r="I120" s="131">
        <v>0</v>
      </c>
      <c r="J120" s="131">
        <v>0</v>
      </c>
      <c r="K120" s="131">
        <v>0</v>
      </c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</row>
    <row r="121" spans="1:64" s="53" customFormat="1" ht="45.6">
      <c r="A121" s="7"/>
      <c r="B121" s="96" t="s">
        <v>85</v>
      </c>
      <c r="C121" s="22">
        <v>111</v>
      </c>
      <c r="D121" s="196">
        <v>266</v>
      </c>
      <c r="E121" s="131">
        <f>SUM(F121:K121)</f>
        <v>20000</v>
      </c>
      <c r="F121" s="30">
        <v>0</v>
      </c>
      <c r="G121" s="30">
        <v>20000</v>
      </c>
      <c r="H121" s="30">
        <v>0</v>
      </c>
      <c r="I121" s="131">
        <v>0</v>
      </c>
      <c r="J121" s="131">
        <v>0</v>
      </c>
      <c r="K121" s="131">
        <v>0</v>
      </c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</row>
    <row r="122" spans="1:64" s="53" customFormat="1" ht="25.2">
      <c r="A122" s="7"/>
      <c r="B122" s="96" t="s">
        <v>86</v>
      </c>
      <c r="C122" s="22">
        <v>111</v>
      </c>
      <c r="D122" s="196">
        <v>211</v>
      </c>
      <c r="E122" s="131">
        <f t="shared" ref="E122:E131" si="25">SUM(F122:K122)</f>
        <v>333334.94</v>
      </c>
      <c r="F122" s="30">
        <v>0</v>
      </c>
      <c r="G122" s="30">
        <f>319749.35+13585.59</f>
        <v>333334.94</v>
      </c>
      <c r="H122" s="30">
        <v>0</v>
      </c>
      <c r="I122" s="131">
        <v>0</v>
      </c>
      <c r="J122" s="131">
        <v>0</v>
      </c>
      <c r="K122" s="131">
        <v>0</v>
      </c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</row>
    <row r="123" spans="1:64" s="53" customFormat="1" ht="45.6">
      <c r="A123" s="7"/>
      <c r="B123" s="96" t="s">
        <v>87</v>
      </c>
      <c r="C123" s="22">
        <v>119</v>
      </c>
      <c r="D123" s="196">
        <v>213</v>
      </c>
      <c r="E123" s="131">
        <f t="shared" si="25"/>
        <v>96564.3</v>
      </c>
      <c r="F123" s="30">
        <v>0</v>
      </c>
      <c r="G123" s="30">
        <v>96564.3</v>
      </c>
      <c r="H123" s="30">
        <v>0</v>
      </c>
      <c r="I123" s="131">
        <v>0</v>
      </c>
      <c r="J123" s="131">
        <v>0</v>
      </c>
      <c r="K123" s="131">
        <v>0</v>
      </c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</row>
    <row r="124" spans="1:64" s="53" customFormat="1" ht="45.6">
      <c r="A124" s="7"/>
      <c r="B124" s="96" t="s">
        <v>88</v>
      </c>
      <c r="C124" s="22">
        <v>111</v>
      </c>
      <c r="D124" s="196">
        <v>266</v>
      </c>
      <c r="E124" s="131">
        <f t="shared" si="25"/>
        <v>20000</v>
      </c>
      <c r="F124" s="30">
        <v>0</v>
      </c>
      <c r="G124" s="30">
        <v>20000</v>
      </c>
      <c r="H124" s="30">
        <v>0</v>
      </c>
      <c r="I124" s="131">
        <v>0</v>
      </c>
      <c r="J124" s="131">
        <v>0</v>
      </c>
      <c r="K124" s="131">
        <v>0</v>
      </c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</row>
    <row r="125" spans="1:64" s="53" customFormat="1" ht="45.6">
      <c r="A125" s="7"/>
      <c r="B125" s="96" t="s">
        <v>89</v>
      </c>
      <c r="C125" s="22">
        <v>111</v>
      </c>
      <c r="D125" s="196">
        <v>211</v>
      </c>
      <c r="E125" s="131">
        <f t="shared" si="25"/>
        <v>6608601.0599999996</v>
      </c>
      <c r="F125" s="30">
        <v>0</v>
      </c>
      <c r="G125" s="30">
        <f>6313406.68+295194.38</f>
        <v>6608601.0599999996</v>
      </c>
      <c r="H125" s="30">
        <v>0</v>
      </c>
      <c r="I125" s="131">
        <v>0</v>
      </c>
      <c r="J125" s="131">
        <v>0</v>
      </c>
      <c r="K125" s="131">
        <v>0</v>
      </c>
      <c r="L125" s="13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</row>
    <row r="126" spans="1:64" s="53" customFormat="1" ht="46.95" customHeight="1">
      <c r="A126" s="7"/>
      <c r="B126" s="96" t="s">
        <v>90</v>
      </c>
      <c r="C126" s="22">
        <v>119</v>
      </c>
      <c r="D126" s="196">
        <v>213</v>
      </c>
      <c r="E126" s="131">
        <f t="shared" si="25"/>
        <v>1906648.82</v>
      </c>
      <c r="F126" s="30">
        <v>0</v>
      </c>
      <c r="G126" s="30">
        <v>1906648.82</v>
      </c>
      <c r="H126" s="30">
        <v>0</v>
      </c>
      <c r="I126" s="131">
        <v>0</v>
      </c>
      <c r="J126" s="131">
        <v>0</v>
      </c>
      <c r="K126" s="131">
        <v>0</v>
      </c>
      <c r="L126" s="13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</row>
    <row r="127" spans="1:64" s="53" customFormat="1" ht="46.95" customHeight="1">
      <c r="A127" s="7"/>
      <c r="B127" s="96" t="s">
        <v>91</v>
      </c>
      <c r="C127" s="22">
        <v>111</v>
      </c>
      <c r="D127" s="196">
        <v>266</v>
      </c>
      <c r="E127" s="131">
        <f t="shared" si="25"/>
        <v>50000</v>
      </c>
      <c r="F127" s="30">
        <v>0</v>
      </c>
      <c r="G127" s="30">
        <v>50000</v>
      </c>
      <c r="H127" s="30">
        <v>0</v>
      </c>
      <c r="I127" s="131">
        <v>0</v>
      </c>
      <c r="J127" s="131">
        <v>0</v>
      </c>
      <c r="K127" s="131">
        <v>0</v>
      </c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</row>
    <row r="128" spans="1:64" s="53" customFormat="1" ht="46.95" customHeight="1">
      <c r="A128" s="7"/>
      <c r="B128" s="96" t="s">
        <v>92</v>
      </c>
      <c r="C128" s="22">
        <v>111</v>
      </c>
      <c r="D128" s="196">
        <v>211</v>
      </c>
      <c r="E128" s="131">
        <f t="shared" si="25"/>
        <v>662644.25</v>
      </c>
      <c r="F128" s="30">
        <v>0</v>
      </c>
      <c r="G128" s="30">
        <f>559682.17+102962.08</f>
        <v>662644.25</v>
      </c>
      <c r="H128" s="30">
        <v>0</v>
      </c>
      <c r="I128" s="131">
        <v>0</v>
      </c>
      <c r="J128" s="131">
        <v>0</v>
      </c>
      <c r="K128" s="131">
        <v>0</v>
      </c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</row>
    <row r="129" spans="1:64" s="53" customFormat="1" ht="46.95" customHeight="1">
      <c r="A129" s="7"/>
      <c r="B129" s="96" t="s">
        <v>93</v>
      </c>
      <c r="C129" s="22">
        <v>119</v>
      </c>
      <c r="D129" s="196">
        <v>213</v>
      </c>
      <c r="E129" s="131">
        <f t="shared" si="25"/>
        <v>169024.01</v>
      </c>
      <c r="F129" s="30">
        <v>0</v>
      </c>
      <c r="G129" s="30">
        <v>169024.01</v>
      </c>
      <c r="H129" s="30">
        <v>0</v>
      </c>
      <c r="I129" s="131">
        <v>0</v>
      </c>
      <c r="J129" s="131">
        <v>0</v>
      </c>
      <c r="K129" s="131">
        <v>0</v>
      </c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</row>
    <row r="130" spans="1:64" s="53" customFormat="1" ht="46.95" customHeight="1">
      <c r="A130" s="7"/>
      <c r="B130" s="96" t="s">
        <v>94</v>
      </c>
      <c r="C130" s="22">
        <v>111</v>
      </c>
      <c r="D130" s="196">
        <v>266</v>
      </c>
      <c r="E130" s="131">
        <f t="shared" si="25"/>
        <v>5000</v>
      </c>
      <c r="F130" s="30">
        <v>0</v>
      </c>
      <c r="G130" s="30">
        <v>5000</v>
      </c>
      <c r="H130" s="30">
        <v>0</v>
      </c>
      <c r="I130" s="131">
        <v>0</v>
      </c>
      <c r="J130" s="131">
        <v>0</v>
      </c>
      <c r="K130" s="131">
        <v>0</v>
      </c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</row>
    <row r="131" spans="1:64" s="53" customFormat="1" ht="42.6" customHeight="1">
      <c r="A131" s="7"/>
      <c r="B131" s="96" t="s">
        <v>124</v>
      </c>
      <c r="C131" s="22">
        <v>111</v>
      </c>
      <c r="D131" s="196">
        <v>211</v>
      </c>
      <c r="E131" s="131">
        <f t="shared" si="25"/>
        <v>3663632.84</v>
      </c>
      <c r="F131" s="30">
        <f>3613632.84+50000</f>
        <v>3663632.84</v>
      </c>
      <c r="G131" s="30">
        <v>0</v>
      </c>
      <c r="H131" s="30">
        <v>0</v>
      </c>
      <c r="I131" s="131">
        <v>0</v>
      </c>
      <c r="J131" s="131">
        <v>0</v>
      </c>
      <c r="K131" s="131">
        <v>0</v>
      </c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</row>
    <row r="132" spans="1:64" s="53" customFormat="1" ht="42" customHeight="1">
      <c r="A132" s="7"/>
      <c r="B132" s="97" t="s">
        <v>125</v>
      </c>
      <c r="C132" s="197">
        <v>119</v>
      </c>
      <c r="D132" s="199">
        <v>213</v>
      </c>
      <c r="E132" s="133">
        <f>SUM(F132:K132)</f>
        <v>1091317.1200000001</v>
      </c>
      <c r="F132" s="30">
        <v>1091317.1200000001</v>
      </c>
      <c r="G132" s="30">
        <v>0</v>
      </c>
      <c r="H132" s="30">
        <v>0</v>
      </c>
      <c r="I132" s="131">
        <v>0</v>
      </c>
      <c r="J132" s="131">
        <v>0</v>
      </c>
      <c r="K132" s="131">
        <v>0</v>
      </c>
      <c r="L132" s="137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</row>
    <row r="133" spans="1:64" s="53" customFormat="1" ht="45.6">
      <c r="A133" s="7"/>
      <c r="B133" s="96" t="s">
        <v>126</v>
      </c>
      <c r="C133" s="22">
        <v>111</v>
      </c>
      <c r="D133" s="196">
        <v>266</v>
      </c>
      <c r="E133" s="133">
        <f>SUM(F133:K133)</f>
        <v>5000</v>
      </c>
      <c r="F133" s="30">
        <v>5000</v>
      </c>
      <c r="G133" s="30">
        <v>0</v>
      </c>
      <c r="H133" s="30">
        <v>0</v>
      </c>
      <c r="I133" s="131">
        <v>0</v>
      </c>
      <c r="J133" s="131">
        <v>0</v>
      </c>
      <c r="K133" s="131">
        <v>0</v>
      </c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</row>
    <row r="134" spans="1:64" s="53" customFormat="1" ht="25.2">
      <c r="A134" s="7"/>
      <c r="B134" s="96" t="s">
        <v>95</v>
      </c>
      <c r="C134" s="22">
        <v>111</v>
      </c>
      <c r="D134" s="196">
        <v>211</v>
      </c>
      <c r="E134" s="133">
        <f>SUM(F134:K134)</f>
        <v>71348.31</v>
      </c>
      <c r="F134" s="30">
        <v>0</v>
      </c>
      <c r="G134" s="30">
        <v>0</v>
      </c>
      <c r="H134" s="30">
        <f>69431.64+1916.67</f>
        <v>71348.31</v>
      </c>
      <c r="I134" s="131">
        <v>0</v>
      </c>
      <c r="J134" s="131">
        <v>0</v>
      </c>
      <c r="K134" s="131">
        <v>0</v>
      </c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</row>
    <row r="135" spans="1:64" s="53" customFormat="1" ht="25.2">
      <c r="A135" s="7"/>
      <c r="B135" s="96" t="s">
        <v>96</v>
      </c>
      <c r="C135" s="197">
        <v>119</v>
      </c>
      <c r="D135" s="199">
        <v>213</v>
      </c>
      <c r="E135" s="133">
        <f t="shared" ref="E135:E136" si="26">SUM(F135:K135)</f>
        <v>21547.200000000001</v>
      </c>
      <c r="F135" s="30">
        <v>0</v>
      </c>
      <c r="G135" s="30">
        <v>0</v>
      </c>
      <c r="H135" s="30">
        <f>20968.36+578.84</f>
        <v>21547.200000000001</v>
      </c>
      <c r="I135" s="131">
        <v>0</v>
      </c>
      <c r="J135" s="131">
        <v>0</v>
      </c>
      <c r="K135" s="131">
        <v>0</v>
      </c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</row>
    <row r="136" spans="1:64" s="53" customFormat="1" ht="25.2">
      <c r="A136" s="7"/>
      <c r="B136" s="96" t="s">
        <v>97</v>
      </c>
      <c r="C136" s="22">
        <v>111</v>
      </c>
      <c r="D136" s="196">
        <v>211</v>
      </c>
      <c r="E136" s="133">
        <f t="shared" si="26"/>
        <v>971233.46000000008</v>
      </c>
      <c r="F136" s="30">
        <v>0</v>
      </c>
      <c r="G136" s="30">
        <v>0</v>
      </c>
      <c r="H136" s="30">
        <f>833245.56+137987.9</f>
        <v>971233.46000000008</v>
      </c>
      <c r="I136" s="131">
        <v>0</v>
      </c>
      <c r="J136" s="131">
        <v>0</v>
      </c>
      <c r="K136" s="131">
        <v>0</v>
      </c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</row>
    <row r="137" spans="1:64" s="53" customFormat="1" ht="45" customHeight="1">
      <c r="A137" s="7"/>
      <c r="B137" s="96" t="s">
        <v>98</v>
      </c>
      <c r="C137" s="22">
        <v>119</v>
      </c>
      <c r="D137" s="196">
        <v>213</v>
      </c>
      <c r="E137" s="131">
        <f>SUM(F137:K137)</f>
        <v>293312.46999999997</v>
      </c>
      <c r="F137" s="30">
        <v>0</v>
      </c>
      <c r="G137" s="30">
        <v>0</v>
      </c>
      <c r="H137" s="30">
        <f>251640.16+41672.31</f>
        <v>293312.46999999997</v>
      </c>
      <c r="I137" s="131">
        <v>0</v>
      </c>
      <c r="J137" s="131">
        <v>0</v>
      </c>
      <c r="K137" s="131">
        <v>0</v>
      </c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</row>
    <row r="138" spans="1:64" s="65" customFormat="1" ht="27.75" customHeight="1">
      <c r="A138" s="86"/>
      <c r="B138" s="284" t="s">
        <v>99</v>
      </c>
      <c r="C138" s="285"/>
      <c r="D138" s="286"/>
      <c r="E138" s="134">
        <f>SUM(F138:K138)</f>
        <v>17729170.379999999</v>
      </c>
      <c r="F138" s="134">
        <f>SUM(F117:F137)</f>
        <v>4759949.96</v>
      </c>
      <c r="G138" s="134">
        <f>SUM(G117:G137)</f>
        <v>11611778.979999999</v>
      </c>
      <c r="H138" s="134">
        <f t="shared" ref="H138:K138" si="27">SUM(H117:H137)</f>
        <v>1357441.44</v>
      </c>
      <c r="I138" s="134">
        <f t="shared" si="27"/>
        <v>0</v>
      </c>
      <c r="J138" s="134">
        <f t="shared" si="27"/>
        <v>0</v>
      </c>
      <c r="K138" s="134">
        <f t="shared" si="27"/>
        <v>0</v>
      </c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</row>
    <row r="139" spans="1:64" s="53" customFormat="1" ht="27.75" customHeight="1">
      <c r="A139" s="7"/>
      <c r="B139" s="98"/>
      <c r="C139" s="98">
        <v>111</v>
      </c>
      <c r="D139" s="196"/>
      <c r="E139" s="30">
        <f t="shared" ref="E139:E145" si="28">SUM(F139:K139)</f>
        <v>13742531.879999999</v>
      </c>
      <c r="F139" s="30">
        <f>F117+F119+F125+F131+F134+F136+F133+F128+F130+F122+F124+F127+F121</f>
        <v>3668632.84</v>
      </c>
      <c r="G139" s="30">
        <f t="shared" ref="G139:K139" si="29">G117+G119+G125+G131+G134+G136+G133+G128+G130+G122+G124+G127+G121</f>
        <v>9031317.2699999996</v>
      </c>
      <c r="H139" s="30">
        <f t="shared" si="29"/>
        <v>1042581.77</v>
      </c>
      <c r="I139" s="30">
        <f t="shared" si="29"/>
        <v>0</v>
      </c>
      <c r="J139" s="30">
        <f t="shared" si="29"/>
        <v>0</v>
      </c>
      <c r="K139" s="30">
        <f t="shared" si="29"/>
        <v>0</v>
      </c>
    </row>
    <row r="140" spans="1:64" s="53" customFormat="1" ht="27.75" customHeight="1">
      <c r="A140" s="7"/>
      <c r="B140" s="98"/>
      <c r="C140" s="98">
        <v>119</v>
      </c>
      <c r="D140" s="196"/>
      <c r="E140" s="30">
        <f>SUM(F140:K140)</f>
        <v>3986638.5</v>
      </c>
      <c r="F140" s="30">
        <f>F118+F120+F126+F132+F135+F137+F123+F129+F59</f>
        <v>1091317.1200000001</v>
      </c>
      <c r="G140" s="30">
        <f t="shared" ref="G140:K140" si="30">G118+G120+G126+G132+G135+G137+G123+G129</f>
        <v>2580461.71</v>
      </c>
      <c r="H140" s="30">
        <f>H118+H120+H126+H132+H135+H137+H123+H129</f>
        <v>314859.67</v>
      </c>
      <c r="I140" s="30">
        <f t="shared" si="30"/>
        <v>0</v>
      </c>
      <c r="J140" s="30">
        <f t="shared" si="30"/>
        <v>0</v>
      </c>
      <c r="K140" s="30">
        <f t="shared" si="30"/>
        <v>0</v>
      </c>
    </row>
    <row r="141" spans="1:64" s="53" customFormat="1" ht="27.75" customHeight="1">
      <c r="A141" s="7"/>
      <c r="B141" s="98"/>
      <c r="C141" s="98">
        <v>243</v>
      </c>
      <c r="D141" s="196"/>
      <c r="E141" s="30">
        <f t="shared" si="28"/>
        <v>0</v>
      </c>
      <c r="F141" s="30">
        <f>F35</f>
        <v>0</v>
      </c>
      <c r="G141" s="30">
        <f t="shared" ref="G141:K141" si="31">G35</f>
        <v>0</v>
      </c>
      <c r="H141" s="30">
        <f t="shared" si="31"/>
        <v>0</v>
      </c>
      <c r="I141" s="30">
        <f t="shared" si="31"/>
        <v>0</v>
      </c>
      <c r="J141" s="30">
        <f t="shared" si="31"/>
        <v>0</v>
      </c>
      <c r="K141" s="30">
        <f t="shared" si="31"/>
        <v>0</v>
      </c>
    </row>
    <row r="142" spans="1:64" s="53" customFormat="1" ht="27.75" customHeight="1">
      <c r="A142" s="7"/>
      <c r="B142" s="98"/>
      <c r="C142" s="98">
        <v>244</v>
      </c>
      <c r="D142" s="196"/>
      <c r="E142" s="30">
        <f>SUM(F142:K142)</f>
        <v>909759.90999999992</v>
      </c>
      <c r="F142" s="30">
        <f t="shared" ref="F142:K142" si="32">F110-F141-F143-F144</f>
        <v>255784.96999999997</v>
      </c>
      <c r="G142" s="30">
        <f t="shared" si="32"/>
        <v>462639.86</v>
      </c>
      <c r="H142" s="30">
        <f t="shared" si="32"/>
        <v>99328.159999999989</v>
      </c>
      <c r="I142" s="30">
        <f t="shared" si="32"/>
        <v>3.59</v>
      </c>
      <c r="J142" s="30">
        <f t="shared" si="32"/>
        <v>92003.33</v>
      </c>
      <c r="K142" s="30">
        <f t="shared" si="32"/>
        <v>0</v>
      </c>
    </row>
    <row r="143" spans="1:64" s="53" customFormat="1" ht="27.75" customHeight="1">
      <c r="A143" s="7"/>
      <c r="B143" s="98"/>
      <c r="C143" s="98">
        <v>247</v>
      </c>
      <c r="D143" s="196"/>
      <c r="E143" s="30">
        <f t="shared" si="28"/>
        <v>1922200.49</v>
      </c>
      <c r="F143" s="30">
        <f>F19+F18+F17</f>
        <v>1922200.49</v>
      </c>
      <c r="G143" s="30">
        <f t="shared" ref="G143:K143" si="33">G19+G18+G17</f>
        <v>0</v>
      </c>
      <c r="H143" s="30">
        <f t="shared" si="33"/>
        <v>0</v>
      </c>
      <c r="I143" s="30">
        <f t="shared" si="33"/>
        <v>0</v>
      </c>
      <c r="J143" s="30">
        <f t="shared" si="33"/>
        <v>0</v>
      </c>
      <c r="K143" s="30">
        <f t="shared" si="33"/>
        <v>0</v>
      </c>
    </row>
    <row r="144" spans="1:64" s="53" customFormat="1" ht="27.75" customHeight="1">
      <c r="A144" s="7"/>
      <c r="B144" s="98"/>
      <c r="C144" s="98">
        <v>323</v>
      </c>
      <c r="D144" s="196"/>
      <c r="E144" s="30">
        <f>SUM(F144:K144)</f>
        <v>120795.14</v>
      </c>
      <c r="F144" s="30">
        <f>F83+F82</f>
        <v>0</v>
      </c>
      <c r="G144" s="30">
        <f>G83+G82</f>
        <v>120795.14</v>
      </c>
      <c r="H144" s="30">
        <f t="shared" ref="H144:K144" si="34">H83+H82</f>
        <v>0</v>
      </c>
      <c r="I144" s="30">
        <f t="shared" si="34"/>
        <v>0</v>
      </c>
      <c r="J144" s="30">
        <f t="shared" si="34"/>
        <v>0</v>
      </c>
      <c r="K144" s="30">
        <f t="shared" si="34"/>
        <v>0</v>
      </c>
    </row>
    <row r="145" spans="1:64" s="53" customFormat="1" ht="39.6" customHeight="1">
      <c r="A145" s="7"/>
      <c r="B145" s="98"/>
      <c r="C145" s="98" t="s">
        <v>100</v>
      </c>
      <c r="D145" s="196"/>
      <c r="E145" s="30">
        <f t="shared" si="28"/>
        <v>1029950.3</v>
      </c>
      <c r="F145" s="30">
        <f>F114</f>
        <v>1029950.3</v>
      </c>
      <c r="G145" s="30">
        <f t="shared" ref="G145:K145" si="35">G114</f>
        <v>0</v>
      </c>
      <c r="H145" s="30">
        <f t="shared" si="35"/>
        <v>0</v>
      </c>
      <c r="I145" s="30">
        <f t="shared" si="35"/>
        <v>0</v>
      </c>
      <c r="J145" s="30">
        <f t="shared" si="35"/>
        <v>0</v>
      </c>
      <c r="K145" s="30">
        <f t="shared" si="35"/>
        <v>0</v>
      </c>
    </row>
    <row r="146" spans="1:64" s="53" customFormat="1" ht="30" customHeight="1">
      <c r="A146" s="7"/>
      <c r="B146" s="25" t="s">
        <v>101</v>
      </c>
      <c r="C146" s="25"/>
      <c r="D146" s="99"/>
      <c r="E146" s="128">
        <f t="shared" ref="E146:K146" si="36">E110+E114+E138</f>
        <v>21711876.219999999</v>
      </c>
      <c r="F146" s="128">
        <f t="shared" si="36"/>
        <v>7967885.7199999997</v>
      </c>
      <c r="G146" s="128">
        <f t="shared" si="36"/>
        <v>12195213.979999999</v>
      </c>
      <c r="H146" s="128">
        <f t="shared" si="36"/>
        <v>1456769.5999999999</v>
      </c>
      <c r="I146" s="128">
        <f t="shared" si="36"/>
        <v>3.59</v>
      </c>
      <c r="J146" s="128">
        <f t="shared" si="36"/>
        <v>92003.33</v>
      </c>
      <c r="K146" s="128">
        <f t="shared" si="36"/>
        <v>0</v>
      </c>
      <c r="L146" s="8">
        <v>21711876.219999999</v>
      </c>
      <c r="M146" s="8">
        <v>7967885.7199999997</v>
      </c>
      <c r="N146" s="8">
        <v>12195213.979999999</v>
      </c>
      <c r="O146" s="8">
        <v>1456769.5999999999</v>
      </c>
      <c r="P146" s="8">
        <v>3.59</v>
      </c>
      <c r="Q146" s="8">
        <v>92003.33</v>
      </c>
      <c r="R146" s="8">
        <v>0</v>
      </c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</row>
    <row r="147" spans="1:64" s="53" customFormat="1" ht="36" customHeight="1">
      <c r="A147" s="7"/>
      <c r="B147" s="100"/>
      <c r="C147" s="100"/>
      <c r="D147" s="101"/>
      <c r="E147" s="102"/>
      <c r="F147" s="102"/>
      <c r="G147" s="102"/>
      <c r="H147" s="102"/>
      <c r="I147" s="102"/>
      <c r="J147" s="102"/>
      <c r="K147" s="102"/>
      <c r="L147" s="192">
        <f>E146-L146</f>
        <v>0</v>
      </c>
      <c r="M147" s="192">
        <f t="shared" ref="M147:R147" si="37">F146-M146</f>
        <v>0</v>
      </c>
      <c r="N147" s="192">
        <f t="shared" si="37"/>
        <v>0</v>
      </c>
      <c r="O147" s="192">
        <f t="shared" si="37"/>
        <v>0</v>
      </c>
      <c r="P147" s="192">
        <f t="shared" si="37"/>
        <v>0</v>
      </c>
      <c r="Q147" s="192">
        <f t="shared" si="37"/>
        <v>0</v>
      </c>
      <c r="R147" s="192">
        <f t="shared" si="37"/>
        <v>0</v>
      </c>
      <c r="S147" s="137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</row>
    <row r="148" spans="1:64" s="53" customFormat="1" ht="5.4" customHeight="1">
      <c r="A148" s="7"/>
      <c r="B148" s="100"/>
      <c r="C148" s="100"/>
      <c r="D148" s="101"/>
      <c r="E148" s="101"/>
      <c r="F148" s="101"/>
      <c r="G148" s="101"/>
      <c r="H148" s="101"/>
      <c r="I148" s="101"/>
      <c r="J148" s="101"/>
      <c r="K148" s="101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</row>
    <row r="149" spans="1:64" s="53" customFormat="1" ht="33.75" hidden="1" customHeight="1">
      <c r="A149" s="7"/>
      <c r="B149" s="100"/>
      <c r="C149" s="100"/>
      <c r="D149" s="101"/>
      <c r="E149" s="103">
        <f>E10-E146</f>
        <v>-20731871.369999997</v>
      </c>
      <c r="F149" s="101"/>
      <c r="G149" s="101"/>
      <c r="H149" s="101"/>
      <c r="I149" s="101"/>
      <c r="J149" s="101"/>
      <c r="K149" s="101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</row>
    <row r="150" spans="1:64" s="53" customFormat="1" ht="54" hidden="1" customHeight="1">
      <c r="A150" s="7"/>
      <c r="B150" s="100"/>
      <c r="C150" s="100"/>
      <c r="D150" s="101"/>
      <c r="E150" s="103">
        <f>E10-E147</f>
        <v>980004.85</v>
      </c>
      <c r="F150" s="101"/>
      <c r="G150" s="101"/>
      <c r="H150" s="101"/>
      <c r="I150" s="101"/>
      <c r="J150" s="101"/>
      <c r="K150" s="101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</row>
    <row r="151" spans="1:64" s="53" customFormat="1" ht="35.25" customHeight="1">
      <c r="A151" s="7"/>
      <c r="B151" s="100" t="s">
        <v>102</v>
      </c>
      <c r="C151" s="100"/>
      <c r="D151" s="287" t="s">
        <v>103</v>
      </c>
      <c r="E151" s="276"/>
      <c r="F151" s="68"/>
      <c r="G151" s="68"/>
      <c r="H151" s="68" t="s">
        <v>104</v>
      </c>
      <c r="I151" s="101"/>
      <c r="J151" s="101"/>
      <c r="K151" s="101"/>
      <c r="L151" s="217"/>
      <c r="M151" s="217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</row>
    <row r="152" spans="1:64" s="53" customFormat="1" ht="27.75" customHeight="1">
      <c r="A152" s="7"/>
      <c r="B152" s="100" t="s">
        <v>105</v>
      </c>
      <c r="C152" s="100"/>
      <c r="D152" s="246" t="s">
        <v>106</v>
      </c>
      <c r="E152" s="278"/>
      <c r="F152" s="101"/>
      <c r="G152" s="101"/>
      <c r="H152" s="101"/>
      <c r="I152" s="101"/>
      <c r="J152" s="101"/>
      <c r="K152" s="101"/>
      <c r="L152" s="217"/>
      <c r="M152" s="217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</row>
    <row r="153" spans="1:64" s="53" customFormat="1" ht="27.75" customHeight="1">
      <c r="A153" s="7"/>
      <c r="B153" s="100"/>
      <c r="C153" s="100"/>
      <c r="D153" s="194"/>
      <c r="E153" s="195"/>
      <c r="F153" s="101"/>
      <c r="G153" s="101"/>
      <c r="H153" s="101"/>
      <c r="I153" s="101"/>
      <c r="J153" s="101"/>
      <c r="K153" s="101"/>
      <c r="L153" s="217"/>
      <c r="M153" s="217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</row>
    <row r="154" spans="1:64" s="53" customFormat="1" ht="46.95" customHeight="1">
      <c r="A154" s="7"/>
      <c r="B154" s="100" t="s">
        <v>107</v>
      </c>
      <c r="C154" s="100"/>
      <c r="D154" s="275" t="s">
        <v>108</v>
      </c>
      <c r="E154" s="276"/>
      <c r="F154" s="68"/>
      <c r="G154" s="68"/>
      <c r="H154" s="277" t="s">
        <v>115</v>
      </c>
      <c r="I154" s="277"/>
      <c r="J154" s="101"/>
      <c r="K154" s="101"/>
      <c r="L154" s="217"/>
      <c r="M154" s="217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</row>
    <row r="155" spans="1:64" s="53" customFormat="1" ht="19.95" customHeight="1">
      <c r="A155" s="7"/>
      <c r="B155" s="100"/>
      <c r="C155" s="100"/>
      <c r="D155" s="246" t="s">
        <v>106</v>
      </c>
      <c r="E155" s="278"/>
      <c r="F155" s="101"/>
      <c r="G155" s="101"/>
      <c r="H155" s="101"/>
      <c r="I155" s="101"/>
      <c r="J155" s="101"/>
      <c r="K155" s="101"/>
      <c r="L155" s="217"/>
      <c r="M155" s="217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</row>
    <row r="156" spans="1:64" s="53" customFormat="1">
      <c r="A156" s="7"/>
      <c r="B156" s="104"/>
      <c r="C156" s="104"/>
      <c r="D156" s="101"/>
      <c r="E156" s="101"/>
      <c r="F156" s="101"/>
      <c r="G156" s="101"/>
      <c r="H156" s="101"/>
      <c r="I156" s="101"/>
      <c r="J156" s="101"/>
      <c r="K156" s="101"/>
      <c r="L156" s="218"/>
      <c r="M156" s="219">
        <f>L147-M151-M152-M153-M154-M155</f>
        <v>0</v>
      </c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</row>
    <row r="157" spans="1:64" s="53" customFormat="1">
      <c r="A157" s="7"/>
      <c r="B157" s="100"/>
      <c r="C157" s="100"/>
      <c r="D157" s="101"/>
      <c r="E157" s="102">
        <f>E146-E8</f>
        <v>0</v>
      </c>
      <c r="F157" s="102">
        <f t="shared" ref="F157:K157" si="38">F146-F8</f>
        <v>0</v>
      </c>
      <c r="G157" s="102">
        <f t="shared" si="38"/>
        <v>0</v>
      </c>
      <c r="H157" s="102">
        <f t="shared" si="38"/>
        <v>0</v>
      </c>
      <c r="I157" s="102">
        <f t="shared" si="38"/>
        <v>0</v>
      </c>
      <c r="J157" s="102">
        <f t="shared" si="38"/>
        <v>0</v>
      </c>
      <c r="K157" s="102">
        <f t="shared" si="38"/>
        <v>0</v>
      </c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</row>
    <row r="158" spans="1:64" s="53" customFormat="1">
      <c r="A158" s="7"/>
      <c r="B158" s="100"/>
      <c r="C158" s="100"/>
      <c r="D158" s="101"/>
      <c r="E158" s="105"/>
      <c r="F158" s="105"/>
      <c r="G158" s="105"/>
      <c r="H158" s="105"/>
      <c r="I158" s="105"/>
      <c r="J158" s="105"/>
      <c r="K158" s="105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</row>
    <row r="159" spans="1:64" s="53" customFormat="1" ht="30.6">
      <c r="A159" s="7"/>
      <c r="B159" s="100"/>
      <c r="C159" s="100"/>
      <c r="D159" s="101"/>
      <c r="E159" s="136"/>
      <c r="F159" s="101"/>
      <c r="G159" s="101"/>
      <c r="H159" s="101"/>
      <c r="I159" s="101"/>
      <c r="J159" s="101"/>
      <c r="K159" s="101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</row>
    <row r="160" spans="1:64" s="53" customFormat="1">
      <c r="A160" s="7"/>
      <c r="B160" s="100"/>
      <c r="C160" s="100"/>
      <c r="D160" s="101"/>
      <c r="E160" s="101"/>
      <c r="F160" s="101"/>
      <c r="G160" s="101"/>
      <c r="H160" s="101"/>
      <c r="I160" s="101"/>
      <c r="J160" s="101"/>
      <c r="K160" s="101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</row>
    <row r="161" spans="1:64" s="53" customFormat="1">
      <c r="A161" s="7"/>
      <c r="B161" s="100"/>
      <c r="C161" s="100"/>
      <c r="D161" s="101"/>
      <c r="E161" s="101"/>
      <c r="F161" s="101"/>
      <c r="G161" s="101"/>
      <c r="H161" s="101"/>
      <c r="I161" s="101"/>
      <c r="J161" s="101"/>
      <c r="K161" s="101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</row>
    <row r="162" spans="1:64" s="53" customFormat="1">
      <c r="A162" s="7"/>
      <c r="B162" s="100"/>
      <c r="C162" s="100"/>
      <c r="D162" s="101"/>
      <c r="E162" s="101"/>
      <c r="F162" s="101"/>
      <c r="G162" s="101"/>
      <c r="H162" s="101"/>
      <c r="I162" s="101"/>
      <c r="J162" s="101"/>
      <c r="K162" s="101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</row>
    <row r="163" spans="1:64" s="53" customFormat="1">
      <c r="A163" s="7"/>
      <c r="B163" s="100"/>
      <c r="C163" s="100"/>
      <c r="D163" s="101"/>
      <c r="E163" s="101"/>
      <c r="F163" s="101"/>
      <c r="G163" s="101"/>
      <c r="H163" s="101"/>
      <c r="I163" s="101"/>
      <c r="J163" s="101"/>
      <c r="K163" s="101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</row>
    <row r="164" spans="1:64" s="53" customFormat="1">
      <c r="A164" s="7"/>
      <c r="B164" s="100"/>
      <c r="C164" s="100"/>
      <c r="D164" s="101"/>
      <c r="E164" s="101"/>
      <c r="F164" s="101"/>
      <c r="G164" s="101"/>
      <c r="H164" s="101"/>
      <c r="I164" s="101"/>
      <c r="J164" s="101"/>
      <c r="K164" s="101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</row>
    <row r="165" spans="1:64" s="53" customFormat="1">
      <c r="A165" s="7"/>
      <c r="B165" s="100"/>
      <c r="C165" s="100"/>
      <c r="D165" s="101"/>
      <c r="E165" s="101"/>
      <c r="F165" s="101"/>
      <c r="G165" s="101"/>
      <c r="H165" s="101"/>
      <c r="I165" s="101"/>
      <c r="J165" s="101"/>
      <c r="K165" s="10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</row>
    <row r="166" spans="1:64" s="53" customFormat="1">
      <c r="A166" s="7"/>
      <c r="B166" s="100"/>
      <c r="C166" s="100"/>
      <c r="D166" s="101"/>
      <c r="E166" s="101"/>
      <c r="F166" s="101"/>
      <c r="G166" s="101"/>
      <c r="H166" s="101"/>
      <c r="I166" s="101"/>
      <c r="J166" s="101"/>
      <c r="K166" s="101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</row>
    <row r="167" spans="1:64" s="53" customFormat="1">
      <c r="A167" s="7"/>
      <c r="B167" s="100"/>
      <c r="C167" s="100"/>
      <c r="D167" s="101"/>
      <c r="E167" s="101"/>
      <c r="F167" s="101"/>
      <c r="G167" s="101"/>
      <c r="H167" s="101"/>
      <c r="I167" s="101"/>
      <c r="J167" s="101"/>
      <c r="K167" s="101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</row>
    <row r="168" spans="1:64" s="53" customFormat="1">
      <c r="A168" s="7"/>
      <c r="B168" s="100"/>
      <c r="C168" s="100"/>
      <c r="D168" s="101"/>
      <c r="E168" s="101"/>
      <c r="F168" s="101"/>
      <c r="G168" s="101"/>
      <c r="H168" s="101"/>
      <c r="I168" s="101"/>
      <c r="J168" s="101"/>
      <c r="K168" s="101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</row>
    <row r="169" spans="1:64" s="53" customFormat="1">
      <c r="A169" s="7"/>
      <c r="B169" s="100"/>
      <c r="C169" s="100"/>
      <c r="D169" s="101"/>
      <c r="E169" s="101"/>
      <c r="F169" s="101"/>
      <c r="G169" s="101"/>
      <c r="H169" s="101"/>
      <c r="I169" s="101"/>
      <c r="J169" s="101"/>
      <c r="K169" s="101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</row>
    <row r="170" spans="1:64" s="53" customFormat="1">
      <c r="A170" s="7"/>
      <c r="B170" s="100"/>
      <c r="C170" s="100"/>
      <c r="D170" s="101"/>
      <c r="E170" s="101"/>
      <c r="F170" s="101"/>
      <c r="G170" s="101"/>
      <c r="H170" s="101"/>
      <c r="I170" s="101"/>
      <c r="J170" s="101"/>
      <c r="K170" s="101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</row>
    <row r="171" spans="1:64" s="53" customFormat="1">
      <c r="A171" s="7"/>
      <c r="B171" s="100"/>
      <c r="C171" s="100"/>
      <c r="D171" s="101"/>
      <c r="E171" s="101"/>
      <c r="F171" s="101"/>
      <c r="G171" s="101"/>
      <c r="H171" s="101"/>
      <c r="I171" s="101"/>
      <c r="J171" s="101"/>
      <c r="K171" s="101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</row>
    <row r="172" spans="1:64" s="53" customFormat="1">
      <c r="A172" s="7"/>
      <c r="B172" s="100"/>
      <c r="C172" s="100"/>
      <c r="D172" s="101"/>
      <c r="E172" s="101"/>
      <c r="F172" s="101"/>
      <c r="G172" s="101"/>
      <c r="H172" s="101"/>
      <c r="I172" s="101"/>
      <c r="J172" s="101"/>
      <c r="K172" s="101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</row>
    <row r="173" spans="1:64" s="53" customFormat="1">
      <c r="A173" s="7"/>
      <c r="B173" s="100"/>
      <c r="C173" s="100"/>
      <c r="D173" s="101"/>
      <c r="E173" s="101"/>
      <c r="F173" s="101"/>
      <c r="G173" s="101"/>
      <c r="H173" s="101"/>
      <c r="I173" s="101"/>
      <c r="J173" s="101"/>
      <c r="K173" s="101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</row>
    <row r="174" spans="1:64" s="53" customFormat="1">
      <c r="A174" s="7"/>
      <c r="B174" s="100"/>
      <c r="C174" s="100"/>
      <c r="D174" s="101"/>
      <c r="E174" s="101"/>
      <c r="F174" s="101"/>
      <c r="G174" s="101"/>
      <c r="H174" s="101"/>
      <c r="I174" s="101"/>
      <c r="J174" s="101"/>
      <c r="K174" s="101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</row>
    <row r="175" spans="1:64" s="53" customFormat="1">
      <c r="A175" s="7"/>
      <c r="B175" s="100"/>
      <c r="C175" s="100"/>
      <c r="D175" s="101"/>
      <c r="E175" s="101"/>
      <c r="F175" s="101"/>
      <c r="G175" s="101"/>
      <c r="H175" s="101"/>
      <c r="I175" s="101"/>
      <c r="J175" s="101"/>
      <c r="K175" s="101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</row>
    <row r="176" spans="1:64" s="53" customFormat="1">
      <c r="A176" s="7"/>
      <c r="B176" s="100"/>
      <c r="C176" s="100"/>
      <c r="D176" s="101"/>
      <c r="E176" s="101"/>
      <c r="F176" s="101"/>
      <c r="G176" s="101"/>
      <c r="H176" s="101"/>
      <c r="I176" s="101"/>
      <c r="J176" s="101"/>
      <c r="K176" s="101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</row>
    <row r="177" spans="1:64" s="53" customFormat="1">
      <c r="A177" s="7"/>
      <c r="B177" s="100"/>
      <c r="C177" s="100"/>
      <c r="D177" s="101"/>
      <c r="E177" s="101"/>
      <c r="F177" s="101"/>
      <c r="G177" s="101"/>
      <c r="H177" s="101"/>
      <c r="I177" s="101"/>
      <c r="J177" s="101"/>
      <c r="K177" s="101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</row>
    <row r="178" spans="1:64" s="53" customFormat="1">
      <c r="A178" s="7"/>
      <c r="B178" s="100"/>
      <c r="C178" s="100"/>
      <c r="D178" s="101"/>
      <c r="E178" s="101"/>
      <c r="F178" s="101"/>
      <c r="G178" s="101"/>
      <c r="H178" s="101"/>
      <c r="I178" s="101"/>
      <c r="J178" s="101"/>
      <c r="K178" s="101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</row>
    <row r="179" spans="1:64" s="53" customFormat="1">
      <c r="A179" s="7"/>
      <c r="B179" s="100"/>
      <c r="C179" s="100"/>
      <c r="D179" s="101"/>
      <c r="E179" s="101"/>
      <c r="F179" s="101"/>
      <c r="G179" s="101"/>
      <c r="H179" s="101"/>
      <c r="I179" s="101"/>
      <c r="J179" s="101"/>
      <c r="K179" s="101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</row>
    <row r="180" spans="1:64" s="53" customFormat="1">
      <c r="A180" s="7"/>
      <c r="B180" s="100"/>
      <c r="C180" s="100"/>
      <c r="D180" s="101"/>
      <c r="E180" s="101"/>
      <c r="F180" s="101"/>
      <c r="G180" s="101"/>
      <c r="H180" s="101"/>
      <c r="I180" s="101"/>
      <c r="J180" s="101"/>
      <c r="K180" s="101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</row>
    <row r="181" spans="1:64" s="53" customFormat="1">
      <c r="A181" s="7"/>
      <c r="B181" s="100"/>
      <c r="C181" s="100"/>
      <c r="D181" s="101"/>
      <c r="E181" s="101"/>
      <c r="F181" s="101"/>
      <c r="G181" s="101"/>
      <c r="H181" s="101"/>
      <c r="I181" s="101"/>
      <c r="J181" s="101"/>
      <c r="K181" s="101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</row>
    <row r="182" spans="1:64" s="53" customFormat="1">
      <c r="A182" s="7"/>
      <c r="B182" s="100"/>
      <c r="C182" s="100"/>
      <c r="D182" s="101"/>
      <c r="E182" s="101"/>
      <c r="F182" s="101"/>
      <c r="G182" s="101"/>
      <c r="H182" s="101"/>
      <c r="I182" s="101"/>
      <c r="J182" s="101"/>
      <c r="K182" s="101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</row>
    <row r="183" spans="1:64" s="53" customFormat="1">
      <c r="A183" s="7"/>
      <c r="B183" s="100"/>
      <c r="C183" s="100"/>
      <c r="D183" s="101"/>
      <c r="E183" s="101"/>
      <c r="F183" s="101"/>
      <c r="G183" s="101"/>
      <c r="H183" s="101"/>
      <c r="I183" s="101"/>
      <c r="J183" s="101"/>
      <c r="K183" s="101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</row>
    <row r="184" spans="1:64" s="53" customFormat="1">
      <c r="A184" s="7"/>
      <c r="B184" s="100"/>
      <c r="C184" s="100"/>
      <c r="D184" s="101"/>
      <c r="E184" s="101"/>
      <c r="F184" s="101"/>
      <c r="G184" s="101"/>
      <c r="H184" s="101"/>
      <c r="I184" s="101"/>
      <c r="J184" s="101"/>
      <c r="K184" s="101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</row>
    <row r="185" spans="1:64" s="53" customFormat="1">
      <c r="A185" s="7"/>
      <c r="B185" s="100"/>
      <c r="C185" s="100"/>
      <c r="D185" s="101"/>
      <c r="E185" s="101"/>
      <c r="F185" s="101"/>
      <c r="G185" s="101"/>
      <c r="H185" s="101"/>
      <c r="I185" s="101"/>
      <c r="J185" s="101"/>
      <c r="K185" s="101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</row>
    <row r="186" spans="1:64" s="53" customFormat="1">
      <c r="A186" s="7"/>
      <c r="B186" s="100"/>
      <c r="C186" s="100"/>
      <c r="D186" s="101"/>
      <c r="E186" s="101"/>
      <c r="F186" s="101"/>
      <c r="G186" s="101"/>
      <c r="H186" s="101"/>
      <c r="I186" s="101"/>
      <c r="J186" s="101"/>
      <c r="K186" s="101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</row>
    <row r="187" spans="1:64" s="53" customFormat="1">
      <c r="A187" s="7"/>
      <c r="B187" s="100"/>
      <c r="C187" s="100"/>
      <c r="D187" s="101"/>
      <c r="E187" s="101"/>
      <c r="F187" s="101"/>
      <c r="G187" s="101"/>
      <c r="H187" s="101"/>
      <c r="I187" s="101"/>
      <c r="J187" s="101"/>
      <c r="K187" s="101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</row>
    <row r="188" spans="1:64" s="53" customFormat="1">
      <c r="A188" s="7"/>
      <c r="B188" s="100"/>
      <c r="C188" s="100"/>
      <c r="D188" s="101"/>
      <c r="E188" s="101"/>
      <c r="F188" s="101"/>
      <c r="G188" s="101"/>
      <c r="H188" s="101"/>
      <c r="I188" s="101"/>
      <c r="J188" s="101"/>
      <c r="K188" s="101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</row>
    <row r="189" spans="1:64" s="53" customFormat="1">
      <c r="A189" s="7"/>
      <c r="B189" s="100"/>
      <c r="C189" s="100"/>
      <c r="D189" s="101"/>
      <c r="E189" s="101"/>
      <c r="F189" s="101"/>
      <c r="G189" s="101"/>
      <c r="H189" s="101"/>
      <c r="I189" s="101"/>
      <c r="J189" s="101"/>
      <c r="K189" s="101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</row>
    <row r="190" spans="1:64" s="53" customFormat="1">
      <c r="A190" s="7"/>
      <c r="B190" s="100"/>
      <c r="C190" s="100"/>
      <c r="D190" s="101"/>
      <c r="E190" s="101"/>
      <c r="F190" s="101"/>
      <c r="G190" s="101"/>
      <c r="H190" s="101"/>
      <c r="I190" s="101"/>
      <c r="J190" s="101"/>
      <c r="K190" s="101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</row>
    <row r="191" spans="1:64" s="53" customFormat="1">
      <c r="A191" s="7"/>
      <c r="B191" s="100"/>
      <c r="C191" s="100"/>
      <c r="D191" s="101"/>
      <c r="E191" s="101"/>
      <c r="F191" s="101"/>
      <c r="G191" s="101"/>
      <c r="H191" s="101"/>
      <c r="I191" s="101"/>
      <c r="J191" s="101"/>
      <c r="K191" s="101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</row>
    <row r="192" spans="1:64" s="53" customFormat="1">
      <c r="A192" s="7"/>
      <c r="B192" s="100"/>
      <c r="C192" s="100"/>
      <c r="D192" s="101"/>
      <c r="E192" s="101"/>
      <c r="F192" s="101"/>
      <c r="G192" s="101"/>
      <c r="H192" s="101"/>
      <c r="I192" s="101"/>
      <c r="J192" s="101"/>
      <c r="K192" s="101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</row>
    <row r="193" spans="1:64" s="53" customFormat="1">
      <c r="A193" s="7"/>
      <c r="B193" s="100"/>
      <c r="C193" s="100"/>
      <c r="D193" s="101"/>
      <c r="E193" s="101"/>
      <c r="F193" s="101"/>
      <c r="G193" s="101"/>
      <c r="H193" s="101"/>
      <c r="I193" s="101"/>
      <c r="J193" s="101"/>
      <c r="K193" s="101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</row>
    <row r="194" spans="1:64" s="53" customFormat="1">
      <c r="A194" s="7"/>
      <c r="B194" s="100"/>
      <c r="C194" s="100"/>
      <c r="D194" s="101"/>
      <c r="E194" s="101"/>
      <c r="F194" s="101"/>
      <c r="G194" s="101"/>
      <c r="H194" s="101"/>
      <c r="I194" s="101"/>
      <c r="J194" s="101"/>
      <c r="K194" s="101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</row>
    <row r="195" spans="1:64" s="53" customFormat="1">
      <c r="A195" s="7"/>
      <c r="B195" s="100"/>
      <c r="C195" s="100"/>
      <c r="D195" s="101"/>
      <c r="E195" s="101"/>
      <c r="F195" s="101"/>
      <c r="G195" s="101"/>
      <c r="H195" s="101"/>
      <c r="I195" s="101"/>
      <c r="J195" s="101"/>
      <c r="K195" s="101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</row>
    <row r="196" spans="1:64" s="53" customFormat="1">
      <c r="A196" s="7"/>
      <c r="B196" s="100"/>
      <c r="C196" s="100"/>
      <c r="D196" s="101"/>
      <c r="E196" s="101"/>
      <c r="F196" s="101"/>
      <c r="G196" s="101"/>
      <c r="H196" s="101"/>
      <c r="I196" s="101"/>
      <c r="J196" s="101"/>
      <c r="K196" s="101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</row>
    <row r="197" spans="1:64" s="53" customFormat="1">
      <c r="A197" s="7"/>
      <c r="B197" s="100"/>
      <c r="C197" s="100"/>
      <c r="D197" s="101"/>
      <c r="E197" s="101"/>
      <c r="F197" s="101"/>
      <c r="G197" s="101"/>
      <c r="H197" s="101"/>
      <c r="I197" s="101"/>
      <c r="J197" s="101"/>
      <c r="K197" s="101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</row>
    <row r="198" spans="1:64" s="53" customFormat="1">
      <c r="A198" s="7"/>
      <c r="B198" s="100"/>
      <c r="C198" s="100"/>
      <c r="D198" s="101"/>
      <c r="E198" s="101"/>
      <c r="F198" s="101"/>
      <c r="G198" s="101"/>
      <c r="H198" s="101"/>
      <c r="I198" s="101"/>
      <c r="J198" s="101"/>
      <c r="K198" s="101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</row>
    <row r="199" spans="1:64" s="53" customFormat="1">
      <c r="A199" s="7"/>
      <c r="B199" s="100"/>
      <c r="C199" s="100"/>
      <c r="D199" s="101"/>
      <c r="E199" s="101"/>
      <c r="F199" s="101"/>
      <c r="G199" s="101"/>
      <c r="H199" s="101"/>
      <c r="I199" s="101"/>
      <c r="J199" s="101"/>
      <c r="K199" s="101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</row>
    <row r="200" spans="1:64" s="53" customFormat="1">
      <c r="A200" s="7"/>
      <c r="B200" s="100"/>
      <c r="C200" s="100"/>
      <c r="D200" s="101"/>
      <c r="E200" s="101"/>
      <c r="F200" s="101"/>
      <c r="G200" s="101"/>
      <c r="H200" s="101"/>
      <c r="I200" s="101"/>
      <c r="J200" s="101"/>
      <c r="K200" s="101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</row>
    <row r="201" spans="1:64" s="53" customFormat="1">
      <c r="A201" s="7"/>
      <c r="B201" s="100"/>
      <c r="C201" s="100"/>
      <c r="D201" s="101"/>
      <c r="E201" s="101"/>
      <c r="F201" s="101"/>
      <c r="G201" s="101"/>
      <c r="H201" s="101"/>
      <c r="I201" s="101"/>
      <c r="J201" s="101"/>
      <c r="K201" s="101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</row>
    <row r="202" spans="1:64" s="53" customFormat="1">
      <c r="A202" s="7"/>
      <c r="B202" s="100"/>
      <c r="C202" s="100"/>
      <c r="D202" s="101"/>
      <c r="E202" s="101"/>
      <c r="F202" s="101"/>
      <c r="G202" s="101"/>
      <c r="H202" s="101"/>
      <c r="I202" s="101"/>
      <c r="J202" s="101"/>
      <c r="K202" s="101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</row>
    <row r="203" spans="1:64" s="53" customFormat="1">
      <c r="A203" s="7"/>
      <c r="B203" s="100"/>
      <c r="C203" s="100"/>
      <c r="D203" s="101"/>
      <c r="E203" s="101"/>
      <c r="F203" s="101"/>
      <c r="G203" s="101"/>
      <c r="H203" s="101"/>
      <c r="I203" s="101"/>
      <c r="J203" s="101"/>
      <c r="K203" s="101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</row>
    <row r="204" spans="1:64" s="53" customFormat="1">
      <c r="A204" s="7"/>
      <c r="B204" s="100"/>
      <c r="C204" s="100"/>
      <c r="D204" s="101"/>
      <c r="E204" s="101"/>
      <c r="F204" s="101"/>
      <c r="G204" s="101"/>
      <c r="H204" s="101"/>
      <c r="I204" s="101"/>
      <c r="J204" s="101"/>
      <c r="K204" s="101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</row>
    <row r="205" spans="1:64" s="53" customFormat="1">
      <c r="A205" s="7"/>
      <c r="B205" s="100"/>
      <c r="C205" s="100"/>
      <c r="D205" s="101"/>
      <c r="E205" s="101"/>
      <c r="F205" s="101"/>
      <c r="G205" s="101"/>
      <c r="H205" s="101"/>
      <c r="I205" s="101"/>
      <c r="J205" s="101"/>
      <c r="K205" s="101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</row>
    <row r="206" spans="1:64" s="53" customFormat="1">
      <c r="A206" s="7"/>
      <c r="B206" s="100"/>
      <c r="C206" s="100"/>
      <c r="D206" s="101"/>
      <c r="E206" s="101"/>
      <c r="F206" s="101"/>
      <c r="G206" s="101"/>
      <c r="H206" s="101"/>
      <c r="I206" s="101"/>
      <c r="J206" s="101"/>
      <c r="K206" s="101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</row>
    <row r="207" spans="1:64" s="53" customFormat="1">
      <c r="A207" s="7"/>
      <c r="B207" s="100"/>
      <c r="C207" s="100"/>
      <c r="D207" s="101"/>
      <c r="E207" s="101"/>
      <c r="F207" s="101"/>
      <c r="G207" s="101"/>
      <c r="H207" s="101"/>
      <c r="I207" s="101"/>
      <c r="J207" s="101"/>
      <c r="K207" s="101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</row>
    <row r="208" spans="1:64" s="53" customFormat="1">
      <c r="A208" s="7"/>
      <c r="B208" s="100"/>
      <c r="C208" s="100"/>
      <c r="D208" s="101"/>
      <c r="E208" s="101"/>
      <c r="F208" s="101"/>
      <c r="G208" s="101"/>
      <c r="H208" s="101"/>
      <c r="I208" s="101"/>
      <c r="J208" s="101"/>
      <c r="K208" s="101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</row>
    <row r="209" spans="1:64" s="53" customFormat="1">
      <c r="A209" s="7"/>
      <c r="B209" s="100"/>
      <c r="C209" s="100"/>
      <c r="D209" s="101"/>
      <c r="E209" s="101"/>
      <c r="F209" s="101"/>
      <c r="G209" s="101"/>
      <c r="H209" s="101"/>
      <c r="I209" s="101"/>
      <c r="J209" s="101"/>
      <c r="K209" s="101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</row>
    <row r="210" spans="1:64" s="53" customFormat="1">
      <c r="A210" s="7"/>
      <c r="B210" s="100"/>
      <c r="C210" s="100"/>
      <c r="D210" s="101"/>
      <c r="E210" s="101"/>
      <c r="F210" s="101"/>
      <c r="G210" s="101"/>
      <c r="H210" s="101"/>
      <c r="I210" s="101"/>
      <c r="J210" s="101"/>
      <c r="K210" s="101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</row>
    <row r="211" spans="1:64" s="53" customFormat="1">
      <c r="A211" s="7"/>
      <c r="B211" s="100"/>
      <c r="C211" s="100"/>
      <c r="D211" s="101"/>
      <c r="E211" s="101"/>
      <c r="F211" s="101"/>
      <c r="G211" s="101"/>
      <c r="H211" s="101"/>
      <c r="I211" s="101"/>
      <c r="J211" s="101"/>
      <c r="K211" s="101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</row>
    <row r="212" spans="1:64" s="53" customFormat="1">
      <c r="A212" s="7"/>
      <c r="B212" s="100"/>
      <c r="C212" s="100"/>
      <c r="D212" s="101"/>
      <c r="E212" s="101"/>
      <c r="F212" s="101"/>
      <c r="G212" s="101"/>
      <c r="H212" s="101"/>
      <c r="I212" s="101"/>
      <c r="J212" s="101"/>
      <c r="K212" s="101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</row>
    <row r="213" spans="1:64" s="53" customFormat="1">
      <c r="A213" s="7"/>
      <c r="B213" s="100"/>
      <c r="C213" s="100"/>
      <c r="D213" s="101"/>
      <c r="E213" s="101"/>
      <c r="F213" s="101"/>
      <c r="G213" s="101"/>
      <c r="H213" s="101"/>
      <c r="I213" s="101"/>
      <c r="J213" s="101"/>
      <c r="K213" s="101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</row>
    <row r="214" spans="1:64" s="53" customFormat="1">
      <c r="A214" s="7"/>
      <c r="B214" s="100"/>
      <c r="C214" s="100"/>
      <c r="D214" s="101"/>
      <c r="E214" s="101"/>
      <c r="F214" s="101"/>
      <c r="G214" s="101"/>
      <c r="H214" s="101"/>
      <c r="I214" s="101"/>
      <c r="J214" s="101"/>
      <c r="K214" s="101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</row>
    <row r="215" spans="1:64" s="53" customFormat="1">
      <c r="A215" s="7"/>
      <c r="B215" s="100"/>
      <c r="C215" s="100"/>
      <c r="D215" s="101"/>
      <c r="E215" s="101"/>
      <c r="F215" s="101"/>
      <c r="G215" s="101"/>
      <c r="H215" s="101"/>
      <c r="I215" s="101"/>
      <c r="J215" s="101"/>
      <c r="K215" s="101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</row>
    <row r="216" spans="1:64" s="53" customFormat="1">
      <c r="A216" s="7"/>
      <c r="B216" s="100"/>
      <c r="C216" s="100"/>
      <c r="D216" s="101"/>
      <c r="E216" s="101"/>
      <c r="F216" s="101"/>
      <c r="G216" s="101"/>
      <c r="H216" s="101"/>
      <c r="I216" s="101"/>
      <c r="J216" s="101"/>
      <c r="K216" s="101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</row>
    <row r="217" spans="1:64" s="53" customFormat="1">
      <c r="A217" s="7"/>
      <c r="B217" s="100"/>
      <c r="C217" s="100"/>
      <c r="D217" s="101"/>
      <c r="E217" s="101"/>
      <c r="F217" s="101"/>
      <c r="G217" s="101"/>
      <c r="H217" s="101"/>
      <c r="I217" s="101"/>
      <c r="J217" s="101"/>
      <c r="K217" s="101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</row>
    <row r="218" spans="1:64" s="53" customFormat="1">
      <c r="A218" s="7"/>
      <c r="B218" s="100"/>
      <c r="C218" s="100"/>
      <c r="D218" s="101"/>
      <c r="E218" s="101"/>
      <c r="F218" s="101"/>
      <c r="G218" s="101"/>
      <c r="H218" s="101"/>
      <c r="I218" s="101"/>
      <c r="J218" s="101"/>
      <c r="K218" s="101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</row>
    <row r="219" spans="1:64" s="53" customFormat="1">
      <c r="A219" s="7"/>
      <c r="B219" s="100"/>
      <c r="C219" s="100"/>
      <c r="D219" s="101"/>
      <c r="E219" s="101"/>
      <c r="F219" s="101"/>
      <c r="G219" s="101"/>
      <c r="H219" s="101"/>
      <c r="I219" s="101"/>
      <c r="J219" s="101"/>
      <c r="K219" s="101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</row>
    <row r="220" spans="1:64" s="53" customFormat="1">
      <c r="A220" s="7"/>
      <c r="B220" s="100"/>
      <c r="C220" s="100"/>
      <c r="D220" s="101"/>
      <c r="E220" s="101"/>
      <c r="F220" s="101"/>
      <c r="G220" s="101"/>
      <c r="H220" s="101"/>
      <c r="I220" s="101"/>
      <c r="J220" s="101"/>
      <c r="K220" s="101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</row>
    <row r="221" spans="1:64" s="53" customFormat="1">
      <c r="A221" s="7"/>
      <c r="B221" s="100"/>
      <c r="C221" s="100"/>
      <c r="D221" s="101"/>
      <c r="E221" s="101"/>
      <c r="F221" s="101"/>
      <c r="G221" s="101"/>
      <c r="H221" s="101"/>
      <c r="I221" s="101"/>
      <c r="J221" s="101"/>
      <c r="K221" s="101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</row>
    <row r="222" spans="1:64" s="53" customFormat="1">
      <c r="A222" s="7"/>
      <c r="B222" s="100"/>
      <c r="C222" s="100"/>
      <c r="D222" s="101"/>
      <c r="E222" s="101"/>
      <c r="F222" s="101"/>
      <c r="G222" s="101"/>
      <c r="H222" s="101"/>
      <c r="I222" s="101"/>
      <c r="J222" s="101"/>
      <c r="K222" s="101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</row>
    <row r="223" spans="1:64" s="53" customFormat="1">
      <c r="A223" s="7"/>
      <c r="B223" s="100"/>
      <c r="C223" s="100"/>
      <c r="D223" s="101"/>
      <c r="E223" s="101"/>
      <c r="F223" s="101"/>
      <c r="G223" s="101"/>
      <c r="H223" s="101"/>
      <c r="I223" s="101"/>
      <c r="J223" s="101"/>
      <c r="K223" s="101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</row>
    <row r="224" spans="1:64" s="53" customFormat="1">
      <c r="A224" s="7"/>
      <c r="B224" s="100"/>
      <c r="C224" s="100"/>
      <c r="D224" s="101"/>
      <c r="E224" s="101"/>
      <c r="F224" s="101"/>
      <c r="G224" s="101"/>
      <c r="H224" s="101"/>
      <c r="I224" s="101"/>
      <c r="J224" s="101"/>
      <c r="K224" s="101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</row>
    <row r="225" spans="1:64" s="53" customFormat="1">
      <c r="A225" s="7"/>
      <c r="B225" s="100"/>
      <c r="C225" s="100"/>
      <c r="D225" s="101"/>
      <c r="E225" s="101"/>
      <c r="F225" s="101"/>
      <c r="G225" s="101"/>
      <c r="H225" s="101"/>
      <c r="I225" s="101"/>
      <c r="J225" s="101"/>
      <c r="K225" s="101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</row>
    <row r="226" spans="1:64" s="53" customFormat="1">
      <c r="A226" s="7"/>
      <c r="B226" s="100"/>
      <c r="C226" s="100"/>
      <c r="D226" s="101"/>
      <c r="E226" s="101"/>
      <c r="F226" s="101"/>
      <c r="G226" s="101"/>
      <c r="H226" s="101"/>
      <c r="I226" s="101"/>
      <c r="J226" s="101"/>
      <c r="K226" s="101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</row>
    <row r="227" spans="1:64" s="53" customFormat="1">
      <c r="A227" s="7"/>
      <c r="B227" s="100"/>
      <c r="C227" s="100"/>
      <c r="D227" s="101"/>
      <c r="E227" s="101"/>
      <c r="F227" s="101"/>
      <c r="G227" s="101"/>
      <c r="H227" s="101"/>
      <c r="I227" s="101"/>
      <c r="J227" s="101"/>
      <c r="K227" s="101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</row>
    <row r="228" spans="1:64" s="53" customFormat="1">
      <c r="A228" s="7"/>
      <c r="B228" s="100"/>
      <c r="C228" s="100"/>
      <c r="D228" s="101"/>
      <c r="E228" s="101"/>
      <c r="F228" s="101"/>
      <c r="G228" s="101"/>
      <c r="H228" s="101"/>
      <c r="I228" s="101"/>
      <c r="J228" s="101"/>
      <c r="K228" s="101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</row>
    <row r="229" spans="1:64" s="53" customFormat="1">
      <c r="A229" s="7"/>
      <c r="B229" s="100"/>
      <c r="C229" s="100"/>
      <c r="D229" s="101"/>
      <c r="E229" s="101"/>
      <c r="F229" s="101"/>
      <c r="G229" s="101"/>
      <c r="H229" s="101"/>
      <c r="I229" s="101"/>
      <c r="J229" s="101"/>
      <c r="K229" s="101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</row>
    <row r="230" spans="1:64" s="53" customFormat="1">
      <c r="A230" s="7"/>
      <c r="B230" s="100"/>
      <c r="C230" s="100"/>
      <c r="D230" s="101"/>
      <c r="E230" s="101"/>
      <c r="F230" s="101"/>
      <c r="G230" s="101"/>
      <c r="H230" s="101"/>
      <c r="I230" s="101"/>
      <c r="J230" s="101"/>
      <c r="K230" s="101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</row>
    <row r="231" spans="1:64" s="53" customFormat="1">
      <c r="A231" s="7"/>
      <c r="B231" s="100"/>
      <c r="C231" s="100"/>
      <c r="D231" s="101"/>
      <c r="E231" s="101"/>
      <c r="F231" s="101"/>
      <c r="G231" s="101"/>
      <c r="H231" s="101"/>
      <c r="I231" s="101"/>
      <c r="J231" s="101"/>
      <c r="K231" s="101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</row>
    <row r="232" spans="1:64" s="53" customFormat="1">
      <c r="A232" s="7"/>
      <c r="B232" s="100"/>
      <c r="C232" s="100"/>
      <c r="D232" s="101"/>
      <c r="E232" s="101"/>
      <c r="F232" s="101"/>
      <c r="G232" s="101"/>
      <c r="H232" s="101"/>
      <c r="I232" s="101"/>
      <c r="J232" s="101"/>
      <c r="K232" s="101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</row>
    <row r="233" spans="1:64" s="53" customFormat="1">
      <c r="A233" s="7"/>
      <c r="B233" s="100"/>
      <c r="C233" s="100"/>
      <c r="D233" s="101"/>
      <c r="E233" s="101"/>
      <c r="F233" s="101"/>
      <c r="G233" s="101"/>
      <c r="H233" s="101"/>
      <c r="I233" s="101"/>
      <c r="J233" s="101"/>
      <c r="K233" s="101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</row>
    <row r="234" spans="1:64" s="53" customFormat="1">
      <c r="A234" s="7"/>
      <c r="B234" s="100"/>
      <c r="C234" s="100"/>
      <c r="D234" s="101"/>
      <c r="E234" s="101"/>
      <c r="F234" s="101"/>
      <c r="G234" s="101"/>
      <c r="H234" s="101"/>
      <c r="I234" s="101"/>
      <c r="J234" s="101"/>
      <c r="K234" s="101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</row>
    <row r="235" spans="1:64" s="53" customFormat="1">
      <c r="A235" s="7"/>
      <c r="B235" s="100"/>
      <c r="C235" s="100"/>
      <c r="D235" s="101"/>
      <c r="E235" s="101"/>
      <c r="F235" s="101"/>
      <c r="G235" s="101"/>
      <c r="H235" s="101"/>
      <c r="I235" s="101"/>
      <c r="J235" s="101"/>
      <c r="K235" s="101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</row>
    <row r="236" spans="1:64" s="53" customFormat="1">
      <c r="A236" s="7"/>
      <c r="B236" s="100"/>
      <c r="C236" s="100"/>
      <c r="D236" s="101"/>
      <c r="E236" s="101"/>
      <c r="F236" s="101"/>
      <c r="G236" s="101"/>
      <c r="H236" s="101"/>
      <c r="I236" s="101"/>
      <c r="J236" s="101"/>
      <c r="K236" s="101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</row>
    <row r="237" spans="1:64" s="53" customFormat="1">
      <c r="A237" s="7"/>
      <c r="B237" s="100"/>
      <c r="C237" s="100"/>
      <c r="D237" s="101"/>
      <c r="E237" s="101"/>
      <c r="F237" s="101"/>
      <c r="G237" s="101"/>
      <c r="H237" s="101"/>
      <c r="I237" s="101"/>
      <c r="J237" s="101"/>
      <c r="K237" s="101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</row>
    <row r="238" spans="1:64" s="53" customFormat="1">
      <c r="A238" s="7"/>
      <c r="B238" s="100"/>
      <c r="C238" s="100"/>
      <c r="D238" s="101"/>
      <c r="E238" s="101"/>
      <c r="F238" s="101"/>
      <c r="G238" s="101"/>
      <c r="H238" s="101"/>
      <c r="I238" s="101"/>
      <c r="J238" s="101"/>
      <c r="K238" s="101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</row>
    <row r="239" spans="1:64" s="53" customFormat="1">
      <c r="A239" s="7"/>
      <c r="B239" s="100"/>
      <c r="C239" s="100"/>
      <c r="D239" s="101"/>
      <c r="E239" s="101"/>
      <c r="F239" s="101"/>
      <c r="G239" s="101"/>
      <c r="H239" s="101"/>
      <c r="I239" s="101"/>
      <c r="J239" s="101"/>
      <c r="K239" s="101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</row>
    <row r="240" spans="1:64" s="53" customFormat="1">
      <c r="A240" s="7"/>
      <c r="B240" s="100"/>
      <c r="C240" s="100"/>
      <c r="D240" s="101"/>
      <c r="E240" s="101"/>
      <c r="F240" s="101"/>
      <c r="G240" s="101"/>
      <c r="H240" s="101"/>
      <c r="I240" s="101"/>
      <c r="J240" s="101"/>
      <c r="K240" s="101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</row>
    <row r="241" spans="1:64" s="53" customFormat="1">
      <c r="A241" s="7"/>
      <c r="B241" s="100"/>
      <c r="C241" s="100"/>
      <c r="D241" s="101"/>
      <c r="E241" s="101"/>
      <c r="F241" s="101"/>
      <c r="G241" s="101"/>
      <c r="H241" s="101"/>
      <c r="I241" s="101"/>
      <c r="J241" s="101"/>
      <c r="K241" s="101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</row>
    <row r="242" spans="1:64" s="53" customFormat="1">
      <c r="A242" s="7"/>
      <c r="B242" s="100"/>
      <c r="C242" s="100"/>
      <c r="D242" s="101"/>
      <c r="E242" s="101"/>
      <c r="F242" s="101"/>
      <c r="G242" s="101"/>
      <c r="H242" s="101"/>
      <c r="I242" s="101"/>
      <c r="J242" s="101"/>
      <c r="K242" s="101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</row>
    <row r="243" spans="1:64" s="53" customFormat="1">
      <c r="A243" s="7"/>
      <c r="B243" s="100"/>
      <c r="C243" s="100"/>
      <c r="D243" s="101"/>
      <c r="E243" s="101"/>
      <c r="F243" s="101"/>
      <c r="G243" s="101"/>
      <c r="H243" s="101"/>
      <c r="I243" s="101"/>
      <c r="J243" s="101"/>
      <c r="K243" s="101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</row>
    <row r="244" spans="1:64" s="53" customFormat="1">
      <c r="A244" s="7"/>
      <c r="B244" s="100"/>
      <c r="C244" s="100"/>
      <c r="D244" s="101"/>
      <c r="E244" s="101"/>
      <c r="F244" s="101"/>
      <c r="G244" s="101"/>
      <c r="H244" s="101"/>
      <c r="I244" s="101"/>
      <c r="J244" s="101"/>
      <c r="K244" s="101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</row>
    <row r="245" spans="1:64" s="53" customFormat="1">
      <c r="A245" s="7"/>
      <c r="B245" s="100"/>
      <c r="C245" s="100"/>
      <c r="D245" s="101"/>
      <c r="E245" s="101"/>
      <c r="F245" s="101"/>
      <c r="G245" s="101"/>
      <c r="H245" s="101"/>
      <c r="I245" s="101"/>
      <c r="J245" s="101"/>
      <c r="K245" s="101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</row>
    <row r="246" spans="1:64" s="53" customFormat="1">
      <c r="A246" s="7"/>
      <c r="B246" s="100"/>
      <c r="C246" s="100"/>
      <c r="D246" s="101"/>
      <c r="E246" s="101"/>
      <c r="F246" s="101"/>
      <c r="G246" s="101"/>
      <c r="H246" s="101"/>
      <c r="I246" s="101"/>
      <c r="J246" s="101"/>
      <c r="K246" s="101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</row>
    <row r="247" spans="1:64" s="53" customFormat="1">
      <c r="A247" s="7"/>
      <c r="B247" s="100"/>
      <c r="C247" s="100"/>
      <c r="D247" s="101"/>
      <c r="E247" s="101"/>
      <c r="F247" s="101"/>
      <c r="G247" s="101"/>
      <c r="H247" s="101"/>
      <c r="I247" s="101"/>
      <c r="J247" s="101"/>
      <c r="K247" s="101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</row>
    <row r="248" spans="1:64" s="53" customFormat="1">
      <c r="A248" s="7"/>
      <c r="B248" s="100"/>
      <c r="C248" s="100"/>
      <c r="D248" s="101"/>
      <c r="E248" s="101"/>
      <c r="F248" s="101"/>
      <c r="G248" s="101"/>
      <c r="H248" s="101"/>
      <c r="I248" s="101"/>
      <c r="J248" s="101"/>
      <c r="K248" s="101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</row>
    <row r="249" spans="1:64" s="53" customFormat="1">
      <c r="A249" s="7"/>
      <c r="B249" s="100"/>
      <c r="C249" s="100"/>
      <c r="D249" s="101"/>
      <c r="E249" s="101"/>
      <c r="F249" s="101"/>
      <c r="G249" s="101"/>
      <c r="H249" s="101"/>
      <c r="I249" s="101"/>
      <c r="J249" s="101"/>
      <c r="K249" s="101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</row>
    <row r="250" spans="1:64" s="53" customFormat="1">
      <c r="A250" s="7"/>
      <c r="B250" s="100"/>
      <c r="C250" s="100"/>
      <c r="D250" s="101"/>
      <c r="E250" s="101"/>
      <c r="F250" s="101"/>
      <c r="G250" s="101"/>
      <c r="H250" s="101"/>
      <c r="I250" s="101"/>
      <c r="J250" s="101"/>
      <c r="K250" s="101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</row>
    <row r="251" spans="1:64" s="53" customFormat="1">
      <c r="A251" s="7"/>
      <c r="B251" s="100"/>
      <c r="C251" s="100"/>
      <c r="D251" s="101"/>
      <c r="E251" s="101"/>
      <c r="F251" s="101"/>
      <c r="G251" s="101"/>
      <c r="H251" s="101"/>
      <c r="I251" s="101"/>
      <c r="J251" s="101"/>
      <c r="K251" s="101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</row>
    <row r="252" spans="1:64" s="53" customFormat="1">
      <c r="A252" s="7"/>
      <c r="B252" s="100"/>
      <c r="C252" s="100"/>
      <c r="D252" s="101"/>
      <c r="E252" s="101"/>
      <c r="F252" s="101"/>
      <c r="G252" s="101"/>
      <c r="H252" s="101"/>
      <c r="I252" s="101"/>
      <c r="J252" s="101"/>
      <c r="K252" s="101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</row>
    <row r="253" spans="1:64" s="53" customFormat="1">
      <c r="A253" s="7"/>
      <c r="B253" s="100"/>
      <c r="C253" s="100"/>
      <c r="D253" s="101"/>
      <c r="E253" s="101"/>
      <c r="F253" s="101"/>
      <c r="G253" s="101"/>
      <c r="H253" s="101"/>
      <c r="I253" s="101"/>
      <c r="J253" s="101"/>
      <c r="K253" s="101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</row>
    <row r="254" spans="1:64" s="53" customFormat="1">
      <c r="A254" s="7"/>
      <c r="B254" s="100"/>
      <c r="C254" s="100"/>
      <c r="D254" s="101"/>
      <c r="E254" s="101"/>
      <c r="F254" s="101"/>
      <c r="G254" s="101"/>
      <c r="H254" s="101"/>
      <c r="I254" s="101"/>
      <c r="J254" s="101"/>
      <c r="K254" s="101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</row>
    <row r="255" spans="1:64" s="53" customFormat="1">
      <c r="A255" s="7"/>
      <c r="B255" s="100"/>
      <c r="C255" s="100"/>
      <c r="D255" s="101"/>
      <c r="E255" s="101"/>
      <c r="F255" s="101"/>
      <c r="G255" s="101"/>
      <c r="H255" s="101"/>
      <c r="I255" s="101"/>
      <c r="J255" s="101"/>
      <c r="K255" s="101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</row>
    <row r="256" spans="1:64" s="53" customFormat="1">
      <c r="A256" s="7"/>
      <c r="B256" s="100"/>
      <c r="C256" s="100"/>
      <c r="D256" s="101"/>
      <c r="E256" s="101"/>
      <c r="F256" s="101"/>
      <c r="G256" s="101"/>
      <c r="H256" s="101"/>
      <c r="I256" s="101"/>
      <c r="J256" s="101"/>
      <c r="K256" s="101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</row>
    <row r="257" spans="1:64" s="53" customFormat="1">
      <c r="A257" s="7"/>
      <c r="B257" s="100"/>
      <c r="C257" s="100"/>
      <c r="D257" s="101"/>
      <c r="E257" s="101"/>
      <c r="F257" s="101"/>
      <c r="G257" s="101"/>
      <c r="H257" s="101"/>
      <c r="I257" s="101"/>
      <c r="J257" s="101"/>
      <c r="K257" s="101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</row>
    <row r="258" spans="1:64" s="53" customFormat="1">
      <c r="A258" s="7"/>
      <c r="B258" s="100"/>
      <c r="C258" s="100"/>
      <c r="D258" s="101"/>
      <c r="E258" s="101"/>
      <c r="F258" s="101"/>
      <c r="G258" s="101"/>
      <c r="H258" s="101"/>
      <c r="I258" s="101"/>
      <c r="J258" s="101"/>
      <c r="K258" s="101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</row>
    <row r="259" spans="1:64" s="53" customFormat="1">
      <c r="A259" s="7"/>
      <c r="B259" s="100"/>
      <c r="C259" s="100"/>
      <c r="D259" s="101"/>
      <c r="E259" s="101"/>
      <c r="F259" s="101"/>
      <c r="G259" s="101"/>
      <c r="H259" s="101"/>
      <c r="I259" s="101"/>
      <c r="J259" s="101"/>
      <c r="K259" s="101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</row>
    <row r="260" spans="1:64" s="53" customFormat="1">
      <c r="A260" s="7"/>
      <c r="B260" s="100"/>
      <c r="C260" s="100"/>
      <c r="D260" s="101"/>
      <c r="E260" s="101"/>
      <c r="F260" s="101"/>
      <c r="G260" s="101"/>
      <c r="H260" s="101"/>
      <c r="I260" s="101"/>
      <c r="J260" s="101"/>
      <c r="K260" s="101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</row>
    <row r="261" spans="1:64" s="53" customFormat="1">
      <c r="A261" s="7"/>
      <c r="B261" s="100"/>
      <c r="C261" s="100"/>
      <c r="D261" s="101"/>
      <c r="E261" s="101"/>
      <c r="F261" s="101"/>
      <c r="G261" s="101"/>
      <c r="H261" s="101"/>
      <c r="I261" s="101"/>
      <c r="J261" s="101"/>
      <c r="K261" s="101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</row>
    <row r="262" spans="1:64" s="53" customFormat="1">
      <c r="A262" s="7"/>
      <c r="B262" s="100"/>
      <c r="C262" s="100"/>
      <c r="D262" s="101"/>
      <c r="E262" s="101"/>
      <c r="F262" s="101"/>
      <c r="G262" s="101"/>
      <c r="H262" s="101"/>
      <c r="I262" s="101"/>
      <c r="J262" s="101"/>
      <c r="K262" s="101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</row>
    <row r="263" spans="1:64" s="53" customFormat="1">
      <c r="A263" s="7"/>
      <c r="B263" s="100"/>
      <c r="C263" s="100"/>
      <c r="D263" s="101"/>
      <c r="E263" s="101"/>
      <c r="F263" s="101"/>
      <c r="G263" s="101"/>
      <c r="H263" s="101"/>
      <c r="I263" s="101"/>
      <c r="J263" s="101"/>
      <c r="K263" s="101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</row>
    <row r="264" spans="1:64" s="53" customFormat="1">
      <c r="A264" s="7"/>
      <c r="B264" s="100"/>
      <c r="C264" s="100"/>
      <c r="D264" s="101"/>
      <c r="E264" s="101"/>
      <c r="F264" s="101"/>
      <c r="G264" s="101"/>
      <c r="H264" s="101"/>
      <c r="I264" s="101"/>
      <c r="J264" s="101"/>
      <c r="K264" s="101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</row>
    <row r="265" spans="1:64" s="53" customFormat="1">
      <c r="A265" s="7"/>
      <c r="B265" s="100"/>
      <c r="C265" s="100"/>
      <c r="D265" s="101"/>
      <c r="E265" s="101"/>
      <c r="F265" s="101"/>
      <c r="G265" s="101"/>
      <c r="H265" s="101"/>
      <c r="I265" s="101"/>
      <c r="J265" s="101"/>
      <c r="K265" s="101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</row>
    <row r="266" spans="1:64" s="53" customFormat="1">
      <c r="A266" s="7"/>
      <c r="B266" s="100"/>
      <c r="C266" s="100"/>
      <c r="D266" s="101"/>
      <c r="E266" s="101"/>
      <c r="F266" s="101"/>
      <c r="G266" s="101"/>
      <c r="H266" s="101"/>
      <c r="I266" s="101"/>
      <c r="J266" s="101"/>
      <c r="K266" s="101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</row>
    <row r="267" spans="1:64" s="53" customFormat="1">
      <c r="A267" s="7"/>
      <c r="B267" s="100"/>
      <c r="C267" s="100"/>
      <c r="D267" s="101"/>
      <c r="E267" s="101"/>
      <c r="F267" s="101"/>
      <c r="G267" s="101"/>
      <c r="H267" s="101"/>
      <c r="I267" s="101"/>
      <c r="J267" s="101"/>
      <c r="K267" s="101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</row>
    <row r="268" spans="1:64" s="53" customFormat="1">
      <c r="A268" s="7"/>
      <c r="B268" s="100"/>
      <c r="C268" s="100"/>
      <c r="D268" s="101"/>
      <c r="E268" s="101"/>
      <c r="F268" s="101"/>
      <c r="G268" s="101"/>
      <c r="H268" s="101"/>
      <c r="I268" s="101"/>
      <c r="J268" s="101"/>
      <c r="K268" s="101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</row>
    <row r="269" spans="1:64" s="53" customFormat="1">
      <c r="A269" s="7"/>
      <c r="B269" s="100"/>
      <c r="C269" s="100"/>
      <c r="D269" s="101"/>
      <c r="E269" s="101"/>
      <c r="F269" s="101"/>
      <c r="G269" s="101"/>
      <c r="H269" s="101"/>
      <c r="I269" s="101"/>
      <c r="J269" s="101"/>
      <c r="K269" s="101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</row>
    <row r="270" spans="1:64" s="53" customFormat="1">
      <c r="A270" s="7"/>
      <c r="B270" s="100"/>
      <c r="C270" s="100"/>
      <c r="D270" s="101"/>
      <c r="E270" s="101"/>
      <c r="F270" s="101"/>
      <c r="G270" s="101"/>
      <c r="H270" s="101"/>
      <c r="I270" s="101"/>
      <c r="J270" s="101"/>
      <c r="K270" s="101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</row>
    <row r="271" spans="1:64" s="53" customFormat="1">
      <c r="A271" s="7"/>
      <c r="B271" s="100"/>
      <c r="C271" s="100"/>
      <c r="D271" s="101"/>
      <c r="E271" s="101"/>
      <c r="F271" s="101"/>
      <c r="G271" s="101"/>
      <c r="H271" s="101"/>
      <c r="I271" s="101"/>
      <c r="J271" s="101"/>
      <c r="K271" s="101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</row>
    <row r="272" spans="1:64" s="53" customFormat="1">
      <c r="A272" s="7"/>
      <c r="B272" s="100"/>
      <c r="C272" s="100"/>
      <c r="D272" s="101"/>
      <c r="E272" s="101"/>
      <c r="F272" s="101"/>
      <c r="G272" s="101"/>
      <c r="H272" s="101"/>
      <c r="I272" s="101"/>
      <c r="J272" s="101"/>
      <c r="K272" s="101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</row>
    <row r="273" spans="1:64" s="53" customFormat="1">
      <c r="A273" s="7"/>
      <c r="B273" s="100"/>
      <c r="C273" s="100"/>
      <c r="D273" s="101"/>
      <c r="E273" s="101"/>
      <c r="F273" s="101"/>
      <c r="G273" s="101"/>
      <c r="H273" s="101"/>
      <c r="I273" s="101"/>
      <c r="J273" s="101"/>
      <c r="K273" s="101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</row>
    <row r="274" spans="1:64" s="53" customFormat="1">
      <c r="A274" s="7"/>
      <c r="B274" s="100"/>
      <c r="C274" s="100"/>
      <c r="D274" s="101"/>
      <c r="E274" s="101"/>
      <c r="F274" s="101"/>
      <c r="G274" s="101"/>
      <c r="H274" s="101"/>
      <c r="I274" s="101"/>
      <c r="J274" s="101"/>
      <c r="K274" s="101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</row>
    <row r="275" spans="1:64" s="53" customFormat="1">
      <c r="A275" s="7"/>
      <c r="B275" s="100"/>
      <c r="C275" s="100"/>
      <c r="D275" s="101"/>
      <c r="E275" s="101"/>
      <c r="F275" s="101"/>
      <c r="G275" s="101"/>
      <c r="H275" s="101"/>
      <c r="I275" s="101"/>
      <c r="J275" s="101"/>
      <c r="K275" s="101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</row>
    <row r="276" spans="1:64" s="53" customFormat="1">
      <c r="A276" s="7"/>
      <c r="B276" s="100"/>
      <c r="C276" s="100"/>
      <c r="D276" s="101"/>
      <c r="E276" s="101"/>
      <c r="F276" s="101"/>
      <c r="G276" s="101"/>
      <c r="H276" s="101"/>
      <c r="I276" s="101"/>
      <c r="J276" s="101"/>
      <c r="K276" s="101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</row>
    <row r="277" spans="1:64" s="53" customFormat="1">
      <c r="A277" s="7"/>
      <c r="B277" s="100"/>
      <c r="C277" s="100"/>
      <c r="D277" s="101"/>
      <c r="E277" s="101"/>
      <c r="F277" s="101"/>
      <c r="G277" s="101"/>
      <c r="H277" s="101"/>
      <c r="I277" s="101"/>
      <c r="J277" s="101"/>
      <c r="K277" s="101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</row>
    <row r="278" spans="1:64" s="53" customFormat="1">
      <c r="A278" s="7"/>
      <c r="B278" s="100"/>
      <c r="C278" s="100"/>
      <c r="D278" s="101"/>
      <c r="E278" s="101"/>
      <c r="F278" s="101"/>
      <c r="G278" s="101"/>
      <c r="H278" s="101"/>
      <c r="I278" s="101"/>
      <c r="J278" s="101"/>
      <c r="K278" s="101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</row>
    <row r="279" spans="1:64" s="53" customFormat="1">
      <c r="A279" s="7"/>
      <c r="B279" s="100"/>
      <c r="C279" s="100"/>
      <c r="D279" s="101"/>
      <c r="E279" s="101"/>
      <c r="F279" s="101"/>
      <c r="G279" s="101"/>
      <c r="H279" s="101"/>
      <c r="I279" s="101"/>
      <c r="J279" s="101"/>
      <c r="K279" s="101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</row>
    <row r="280" spans="1:64" s="53" customFormat="1">
      <c r="A280" s="7"/>
      <c r="B280" s="100"/>
      <c r="C280" s="100"/>
      <c r="D280" s="101"/>
      <c r="E280" s="101"/>
      <c r="F280" s="101"/>
      <c r="G280" s="101"/>
      <c r="H280" s="101"/>
      <c r="I280" s="101"/>
      <c r="J280" s="101"/>
      <c r="K280" s="101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</row>
    <row r="281" spans="1:64" s="53" customFormat="1">
      <c r="A281" s="7"/>
      <c r="B281" s="100"/>
      <c r="C281" s="100"/>
      <c r="D281" s="101"/>
      <c r="E281" s="101"/>
      <c r="F281" s="101"/>
      <c r="G281" s="101"/>
      <c r="H281" s="101"/>
      <c r="I281" s="101"/>
      <c r="J281" s="101"/>
      <c r="K281" s="101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</row>
    <row r="282" spans="1:64" s="53" customFormat="1">
      <c r="A282" s="7"/>
      <c r="B282" s="100"/>
      <c r="C282" s="100"/>
      <c r="D282" s="101"/>
      <c r="E282" s="101"/>
      <c r="F282" s="101"/>
      <c r="G282" s="101"/>
      <c r="H282" s="101"/>
      <c r="I282" s="101"/>
      <c r="J282" s="101"/>
      <c r="K282" s="101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</row>
    <row r="283" spans="1:64" s="53" customFormat="1">
      <c r="A283" s="7"/>
      <c r="B283" s="100"/>
      <c r="C283" s="100"/>
      <c r="D283" s="101"/>
      <c r="E283" s="101"/>
      <c r="F283" s="101"/>
      <c r="G283" s="101"/>
      <c r="H283" s="101"/>
      <c r="I283" s="101"/>
      <c r="J283" s="101"/>
      <c r="K283" s="101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</row>
    <row r="284" spans="1:64" s="53" customFormat="1">
      <c r="A284" s="7"/>
      <c r="B284" s="100"/>
      <c r="C284" s="100"/>
      <c r="D284" s="101"/>
      <c r="E284" s="101"/>
      <c r="F284" s="101"/>
      <c r="G284" s="101"/>
      <c r="H284" s="101"/>
      <c r="I284" s="101"/>
      <c r="J284" s="101"/>
      <c r="K284" s="101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</row>
    <row r="285" spans="1:64" s="53" customFormat="1">
      <c r="A285" s="7"/>
      <c r="B285" s="100"/>
      <c r="C285" s="100"/>
      <c r="D285" s="101"/>
      <c r="E285" s="101"/>
      <c r="F285" s="101"/>
      <c r="G285" s="101"/>
      <c r="H285" s="101"/>
      <c r="I285" s="101"/>
      <c r="J285" s="101"/>
      <c r="K285" s="101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</row>
    <row r="286" spans="1:64" s="53" customFormat="1">
      <c r="A286" s="7"/>
      <c r="B286" s="100"/>
      <c r="C286" s="100"/>
      <c r="D286" s="101"/>
      <c r="E286" s="101"/>
      <c r="F286" s="101"/>
      <c r="G286" s="101"/>
      <c r="H286" s="101"/>
      <c r="I286" s="101"/>
      <c r="J286" s="101"/>
      <c r="K286" s="101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</row>
    <row r="287" spans="1:64" s="53" customFormat="1">
      <c r="A287" s="7"/>
      <c r="B287" s="100"/>
      <c r="C287" s="100"/>
      <c r="D287" s="101"/>
      <c r="E287" s="101"/>
      <c r="F287" s="101"/>
      <c r="G287" s="101"/>
      <c r="H287" s="101"/>
      <c r="I287" s="101"/>
      <c r="J287" s="101"/>
      <c r="K287" s="101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</row>
    <row r="288" spans="1:64" s="53" customFormat="1">
      <c r="A288" s="7"/>
      <c r="B288" s="100"/>
      <c r="C288" s="100"/>
      <c r="D288" s="101"/>
      <c r="E288" s="101"/>
      <c r="F288" s="101"/>
      <c r="G288" s="101"/>
      <c r="H288" s="101"/>
      <c r="I288" s="101"/>
      <c r="J288" s="101"/>
      <c r="K288" s="101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</row>
    <row r="289" spans="1:64" s="53" customFormat="1">
      <c r="A289" s="7"/>
      <c r="B289" s="100"/>
      <c r="C289" s="100"/>
      <c r="D289" s="101"/>
      <c r="E289" s="101"/>
      <c r="F289" s="101"/>
      <c r="G289" s="101"/>
      <c r="H289" s="101"/>
      <c r="I289" s="101"/>
      <c r="J289" s="101"/>
      <c r="K289" s="101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</row>
    <row r="290" spans="1:64" s="53" customFormat="1">
      <c r="A290" s="7"/>
      <c r="B290" s="100"/>
      <c r="C290" s="100"/>
      <c r="D290" s="101"/>
      <c r="E290" s="101"/>
      <c r="F290" s="101"/>
      <c r="G290" s="101"/>
      <c r="H290" s="101"/>
      <c r="I290" s="101"/>
      <c r="J290" s="101"/>
      <c r="K290" s="101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</row>
    <row r="291" spans="1:64" s="53" customFormat="1">
      <c r="A291" s="7"/>
      <c r="B291" s="100"/>
      <c r="C291" s="100"/>
      <c r="D291" s="101"/>
      <c r="E291" s="101"/>
      <c r="F291" s="101"/>
      <c r="G291" s="101"/>
      <c r="H291" s="101"/>
      <c r="I291" s="101"/>
      <c r="J291" s="101"/>
      <c r="K291" s="101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</row>
    <row r="292" spans="1:64" s="53" customFormat="1">
      <c r="A292" s="7"/>
      <c r="B292" s="100"/>
      <c r="C292" s="100"/>
      <c r="D292" s="101"/>
      <c r="E292" s="101"/>
      <c r="F292" s="101"/>
      <c r="G292" s="101"/>
      <c r="H292" s="101"/>
      <c r="I292" s="101"/>
      <c r="J292" s="101"/>
      <c r="K292" s="101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</row>
    <row r="293" spans="1:64" s="53" customFormat="1">
      <c r="A293" s="7"/>
      <c r="B293" s="100"/>
      <c r="C293" s="100"/>
      <c r="D293" s="101"/>
      <c r="E293" s="101"/>
      <c r="F293" s="101"/>
      <c r="G293" s="101"/>
      <c r="H293" s="101"/>
      <c r="I293" s="101"/>
      <c r="J293" s="101"/>
      <c r="K293" s="101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</row>
    <row r="294" spans="1:64" s="53" customFormat="1">
      <c r="A294" s="7"/>
      <c r="B294" s="100"/>
      <c r="C294" s="100"/>
      <c r="D294" s="101"/>
      <c r="E294" s="101"/>
      <c r="F294" s="101"/>
      <c r="G294" s="101"/>
      <c r="H294" s="101"/>
      <c r="I294" s="101"/>
      <c r="J294" s="101"/>
      <c r="K294" s="101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</row>
    <row r="295" spans="1:64" s="53" customFormat="1">
      <c r="A295" s="7"/>
      <c r="B295" s="100"/>
      <c r="C295" s="100"/>
      <c r="D295" s="101"/>
      <c r="E295" s="101"/>
      <c r="F295" s="101"/>
      <c r="G295" s="101"/>
      <c r="H295" s="101"/>
      <c r="I295" s="101"/>
      <c r="J295" s="101"/>
      <c r="K295" s="101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</row>
    <row r="296" spans="1:64" s="53" customFormat="1">
      <c r="A296" s="7"/>
      <c r="B296" s="100"/>
      <c r="C296" s="100"/>
      <c r="D296" s="101"/>
      <c r="E296" s="101"/>
      <c r="F296" s="101"/>
      <c r="G296" s="101"/>
      <c r="H296" s="101"/>
      <c r="I296" s="101"/>
      <c r="J296" s="101"/>
      <c r="K296" s="101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</row>
    <row r="297" spans="1:64" s="53" customFormat="1">
      <c r="A297" s="7"/>
      <c r="B297" s="100"/>
      <c r="C297" s="100"/>
      <c r="D297" s="101"/>
      <c r="E297" s="101"/>
      <c r="F297" s="101"/>
      <c r="G297" s="101"/>
      <c r="H297" s="101"/>
      <c r="I297" s="101"/>
      <c r="J297" s="101"/>
      <c r="K297" s="101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</row>
    <row r="298" spans="1:64" s="53" customFormat="1">
      <c r="A298" s="7"/>
      <c r="B298" s="100"/>
      <c r="C298" s="100"/>
      <c r="D298" s="101"/>
      <c r="E298" s="101"/>
      <c r="F298" s="101"/>
      <c r="G298" s="101"/>
      <c r="H298" s="101"/>
      <c r="I298" s="101"/>
      <c r="J298" s="101"/>
      <c r="K298" s="101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</row>
    <row r="299" spans="1:64" s="53" customFormat="1">
      <c r="A299" s="7"/>
      <c r="B299" s="100"/>
      <c r="C299" s="100"/>
      <c r="D299" s="101"/>
      <c r="E299" s="101"/>
      <c r="F299" s="101"/>
      <c r="G299" s="101"/>
      <c r="H299" s="101"/>
      <c r="I299" s="101"/>
      <c r="J299" s="101"/>
      <c r="K299" s="101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</row>
    <row r="300" spans="1:64" s="53" customFormat="1">
      <c r="A300" s="7"/>
      <c r="B300" s="100"/>
      <c r="C300" s="100"/>
      <c r="D300" s="101"/>
      <c r="E300" s="101"/>
      <c r="F300" s="101"/>
      <c r="G300" s="101"/>
      <c r="H300" s="101"/>
      <c r="I300" s="101"/>
      <c r="J300" s="101"/>
      <c r="K300" s="101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</row>
    <row r="301" spans="1:64" s="53" customFormat="1">
      <c r="A301" s="7"/>
      <c r="B301" s="100"/>
      <c r="C301" s="100"/>
      <c r="D301" s="101"/>
      <c r="E301" s="101"/>
      <c r="F301" s="101"/>
      <c r="G301" s="101"/>
      <c r="H301" s="101"/>
      <c r="I301" s="101"/>
      <c r="J301" s="101"/>
      <c r="K301" s="101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</row>
    <row r="302" spans="1:64" s="53" customFormat="1">
      <c r="A302" s="7"/>
      <c r="B302" s="100"/>
      <c r="C302" s="100"/>
      <c r="D302" s="101"/>
      <c r="E302" s="101"/>
      <c r="F302" s="101"/>
      <c r="G302" s="101"/>
      <c r="H302" s="101"/>
      <c r="I302" s="101"/>
      <c r="J302" s="101"/>
      <c r="K302" s="101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</row>
    <row r="303" spans="1:64" s="53" customFormat="1">
      <c r="A303" s="7"/>
      <c r="B303" s="100"/>
      <c r="C303" s="100"/>
      <c r="D303" s="101"/>
      <c r="E303" s="101"/>
      <c r="F303" s="101"/>
      <c r="G303" s="101"/>
      <c r="H303" s="101"/>
      <c r="I303" s="101"/>
      <c r="J303" s="101"/>
      <c r="K303" s="101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</row>
    <row r="304" spans="1:64" s="53" customFormat="1">
      <c r="A304" s="7"/>
      <c r="B304" s="100"/>
      <c r="C304" s="100"/>
      <c r="D304" s="101"/>
      <c r="E304" s="101"/>
      <c r="F304" s="101"/>
      <c r="G304" s="101"/>
      <c r="H304" s="101"/>
      <c r="I304" s="101"/>
      <c r="J304" s="101"/>
      <c r="K304" s="101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</row>
    <row r="305" spans="1:64" s="53" customFormat="1">
      <c r="A305" s="7"/>
      <c r="B305" s="100"/>
      <c r="C305" s="100"/>
      <c r="D305" s="101"/>
      <c r="E305" s="101"/>
      <c r="F305" s="101"/>
      <c r="G305" s="101"/>
      <c r="H305" s="101"/>
      <c r="I305" s="101"/>
      <c r="J305" s="101"/>
      <c r="K305" s="101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</row>
    <row r="306" spans="1:64" s="53" customFormat="1">
      <c r="A306" s="7"/>
      <c r="B306" s="100"/>
      <c r="C306" s="100"/>
      <c r="D306" s="101"/>
      <c r="E306" s="101"/>
      <c r="F306" s="101"/>
      <c r="G306" s="101"/>
      <c r="H306" s="101"/>
      <c r="I306" s="101"/>
      <c r="J306" s="101"/>
      <c r="K306" s="101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</row>
    <row r="307" spans="1:64" s="53" customFormat="1">
      <c r="A307" s="7"/>
      <c r="B307" s="100"/>
      <c r="C307" s="100"/>
      <c r="D307" s="101"/>
      <c r="E307" s="101"/>
      <c r="F307" s="101"/>
      <c r="G307" s="101"/>
      <c r="H307" s="101"/>
      <c r="I307" s="101"/>
      <c r="J307" s="101"/>
      <c r="K307" s="101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</row>
    <row r="308" spans="1:64" s="53" customFormat="1">
      <c r="A308" s="7"/>
      <c r="B308" s="100"/>
      <c r="C308" s="100"/>
      <c r="D308" s="101"/>
      <c r="E308" s="101"/>
      <c r="F308" s="101"/>
      <c r="G308" s="101"/>
      <c r="H308" s="101"/>
      <c r="I308" s="101"/>
      <c r="J308" s="101"/>
      <c r="K308" s="101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</row>
    <row r="309" spans="1:64" s="53" customFormat="1">
      <c r="A309" s="7"/>
      <c r="B309" s="100"/>
      <c r="C309" s="100"/>
      <c r="D309" s="101"/>
      <c r="E309" s="101"/>
      <c r="F309" s="101"/>
      <c r="G309" s="101"/>
      <c r="H309" s="101"/>
      <c r="I309" s="101"/>
      <c r="J309" s="101"/>
      <c r="K309" s="101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</row>
    <row r="310" spans="1:64" s="53" customFormat="1">
      <c r="A310" s="7"/>
      <c r="B310" s="100"/>
      <c r="C310" s="100"/>
      <c r="D310" s="101"/>
      <c r="E310" s="101"/>
      <c r="F310" s="101"/>
      <c r="G310" s="101"/>
      <c r="H310" s="101"/>
      <c r="I310" s="101"/>
      <c r="J310" s="101"/>
      <c r="K310" s="101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</row>
    <row r="311" spans="1:64" s="53" customFormat="1">
      <c r="A311" s="7"/>
      <c r="B311" s="100"/>
      <c r="C311" s="100"/>
      <c r="D311" s="101"/>
      <c r="E311" s="101"/>
      <c r="F311" s="101"/>
      <c r="G311" s="101"/>
      <c r="H311" s="101"/>
      <c r="I311" s="101"/>
      <c r="J311" s="101"/>
      <c r="K311" s="101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</row>
    <row r="312" spans="1:64" s="53" customFormat="1">
      <c r="A312" s="7"/>
      <c r="B312" s="100"/>
      <c r="C312" s="100"/>
      <c r="D312" s="101"/>
      <c r="E312" s="101"/>
      <c r="F312" s="101"/>
      <c r="G312" s="101"/>
      <c r="H312" s="101"/>
      <c r="I312" s="101"/>
      <c r="J312" s="101"/>
      <c r="K312" s="101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</row>
    <row r="313" spans="1:64" s="53" customFormat="1">
      <c r="A313" s="7"/>
      <c r="B313" s="100"/>
      <c r="C313" s="100"/>
      <c r="D313" s="101"/>
      <c r="E313" s="101"/>
      <c r="F313" s="101"/>
      <c r="G313" s="101"/>
      <c r="H313" s="101"/>
      <c r="I313" s="101"/>
      <c r="J313" s="101"/>
      <c r="K313" s="101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</row>
    <row r="314" spans="1:64" s="53" customFormat="1">
      <c r="A314" s="7"/>
      <c r="B314" s="100"/>
      <c r="C314" s="100"/>
      <c r="D314" s="101"/>
      <c r="E314" s="101"/>
      <c r="F314" s="101"/>
      <c r="G314" s="101"/>
      <c r="H314" s="101"/>
      <c r="I314" s="101"/>
      <c r="J314" s="101"/>
      <c r="K314" s="101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</row>
    <row r="315" spans="1:64" s="53" customFormat="1">
      <c r="A315" s="7"/>
      <c r="B315" s="100"/>
      <c r="C315" s="100"/>
      <c r="D315" s="101"/>
      <c r="E315" s="101"/>
      <c r="F315" s="101"/>
      <c r="G315" s="101"/>
      <c r="H315" s="101"/>
      <c r="I315" s="101"/>
      <c r="J315" s="101"/>
      <c r="K315" s="101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</row>
    <row r="316" spans="1:64" s="53" customFormat="1">
      <c r="A316" s="7"/>
      <c r="B316" s="100"/>
      <c r="C316" s="100"/>
      <c r="D316" s="101"/>
      <c r="E316" s="101"/>
      <c r="F316" s="101"/>
      <c r="G316" s="101"/>
      <c r="H316" s="101"/>
      <c r="I316" s="101"/>
      <c r="J316" s="101"/>
      <c r="K316" s="101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</row>
    <row r="317" spans="1:64" s="53" customFormat="1">
      <c r="A317" s="7"/>
      <c r="B317" s="100"/>
      <c r="C317" s="100"/>
      <c r="D317" s="101"/>
      <c r="E317" s="101"/>
      <c r="F317" s="101"/>
      <c r="G317" s="101"/>
      <c r="H317" s="101"/>
      <c r="I317" s="101"/>
      <c r="J317" s="101"/>
      <c r="K317" s="101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</row>
    <row r="318" spans="1:64" s="53" customFormat="1">
      <c r="A318" s="7"/>
      <c r="B318" s="100"/>
      <c r="C318" s="100"/>
      <c r="D318" s="101"/>
      <c r="E318" s="101"/>
      <c r="F318" s="101"/>
      <c r="G318" s="101"/>
      <c r="H318" s="101"/>
      <c r="I318" s="101"/>
      <c r="J318" s="101"/>
      <c r="K318" s="101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</row>
    <row r="319" spans="1:64" s="53" customFormat="1">
      <c r="A319" s="7"/>
      <c r="B319" s="100"/>
      <c r="C319" s="100"/>
      <c r="D319" s="101"/>
      <c r="E319" s="101"/>
      <c r="F319" s="101"/>
      <c r="G319" s="101"/>
      <c r="H319" s="101"/>
      <c r="I319" s="101"/>
      <c r="J319" s="101"/>
      <c r="K319" s="101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</row>
    <row r="320" spans="1:64" s="53" customFormat="1">
      <c r="A320" s="7"/>
      <c r="B320" s="100"/>
      <c r="C320" s="100"/>
      <c r="D320" s="101"/>
      <c r="E320" s="101"/>
      <c r="F320" s="101"/>
      <c r="G320" s="101"/>
      <c r="H320" s="101"/>
      <c r="I320" s="101"/>
      <c r="J320" s="101"/>
      <c r="K320" s="101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</row>
    <row r="321" spans="1:64" s="53" customFormat="1">
      <c r="A321" s="7"/>
      <c r="B321" s="100"/>
      <c r="C321" s="100"/>
      <c r="D321" s="101"/>
      <c r="E321" s="101"/>
      <c r="F321" s="101"/>
      <c r="G321" s="101"/>
      <c r="H321" s="101"/>
      <c r="I321" s="101"/>
      <c r="J321" s="101"/>
      <c r="K321" s="101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</row>
    <row r="322" spans="1:64" s="53" customFormat="1">
      <c r="A322" s="7"/>
      <c r="B322" s="100"/>
      <c r="C322" s="100"/>
      <c r="D322" s="101"/>
      <c r="E322" s="101"/>
      <c r="F322" s="101"/>
      <c r="G322" s="101"/>
      <c r="H322" s="101"/>
      <c r="I322" s="101"/>
      <c r="J322" s="101"/>
      <c r="K322" s="101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</row>
    <row r="323" spans="1:64" s="53" customFormat="1">
      <c r="A323" s="7"/>
      <c r="B323" s="100"/>
      <c r="C323" s="100"/>
      <c r="D323" s="101"/>
      <c r="E323" s="101"/>
      <c r="F323" s="101"/>
      <c r="G323" s="101"/>
      <c r="H323" s="101"/>
      <c r="I323" s="101"/>
      <c r="J323" s="101"/>
      <c r="K323" s="101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</row>
    <row r="324" spans="1:64" s="53" customFormat="1">
      <c r="A324" s="7"/>
      <c r="B324" s="100"/>
      <c r="C324" s="100"/>
      <c r="D324" s="101"/>
      <c r="E324" s="101"/>
      <c r="F324" s="101"/>
      <c r="G324" s="101"/>
      <c r="H324" s="101"/>
      <c r="I324" s="101"/>
      <c r="J324" s="101"/>
      <c r="K324" s="101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</row>
    <row r="325" spans="1:64" s="53" customFormat="1">
      <c r="A325" s="7"/>
      <c r="B325" s="100"/>
      <c r="C325" s="100"/>
      <c r="D325" s="101"/>
      <c r="E325" s="101"/>
      <c r="F325" s="101"/>
      <c r="G325" s="101"/>
      <c r="H325" s="101"/>
      <c r="I325" s="101"/>
      <c r="J325" s="101"/>
      <c r="K325" s="101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</row>
    <row r="326" spans="1:64" s="53" customFormat="1">
      <c r="A326" s="7"/>
      <c r="B326" s="100"/>
      <c r="C326" s="100"/>
      <c r="D326" s="101"/>
      <c r="E326" s="101"/>
      <c r="F326" s="101"/>
      <c r="G326" s="101"/>
      <c r="H326" s="101"/>
      <c r="I326" s="101"/>
      <c r="J326" s="101"/>
      <c r="K326" s="101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</row>
    <row r="327" spans="1:64" s="53" customFormat="1">
      <c r="A327" s="7"/>
      <c r="B327" s="100"/>
      <c r="C327" s="100"/>
      <c r="D327" s="101"/>
      <c r="E327" s="101"/>
      <c r="F327" s="101"/>
      <c r="G327" s="101"/>
      <c r="H327" s="101"/>
      <c r="I327" s="101"/>
      <c r="J327" s="101"/>
      <c r="K327" s="101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</row>
    <row r="328" spans="1:64" s="53" customFormat="1">
      <c r="A328" s="7"/>
      <c r="B328" s="100"/>
      <c r="C328" s="100"/>
      <c r="D328" s="101"/>
      <c r="E328" s="101"/>
      <c r="F328" s="101"/>
      <c r="G328" s="101"/>
      <c r="H328" s="101"/>
      <c r="I328" s="101"/>
      <c r="J328" s="101"/>
      <c r="K328" s="101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</row>
    <row r="329" spans="1:64" s="53" customFormat="1">
      <c r="A329" s="7"/>
      <c r="B329" s="100"/>
      <c r="C329" s="100"/>
      <c r="D329" s="101"/>
      <c r="E329" s="101"/>
      <c r="F329" s="101"/>
      <c r="G329" s="101"/>
      <c r="H329" s="101"/>
      <c r="I329" s="101"/>
      <c r="J329" s="101"/>
      <c r="K329" s="101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</row>
    <row r="330" spans="1:64" s="53" customFormat="1">
      <c r="A330" s="7"/>
      <c r="B330" s="100"/>
      <c r="C330" s="100"/>
      <c r="D330" s="101"/>
      <c r="E330" s="101"/>
      <c r="F330" s="101"/>
      <c r="G330" s="101"/>
      <c r="H330" s="101"/>
      <c r="I330" s="101"/>
      <c r="J330" s="101"/>
      <c r="K330" s="101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</row>
    <row r="331" spans="1:64" s="53" customFormat="1">
      <c r="A331" s="7"/>
      <c r="B331" s="100"/>
      <c r="C331" s="100"/>
      <c r="D331" s="101"/>
      <c r="E331" s="101"/>
      <c r="F331" s="101"/>
      <c r="G331" s="101"/>
      <c r="H331" s="101"/>
      <c r="I331" s="101"/>
      <c r="J331" s="101"/>
      <c r="K331" s="101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</row>
    <row r="332" spans="1:64" s="53" customFormat="1">
      <c r="A332" s="7"/>
      <c r="B332" s="100"/>
      <c r="C332" s="100"/>
      <c r="D332" s="101"/>
      <c r="E332" s="101"/>
      <c r="F332" s="101"/>
      <c r="G332" s="101"/>
      <c r="H332" s="101"/>
      <c r="I332" s="101"/>
      <c r="J332" s="101"/>
      <c r="K332" s="101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</row>
    <row r="333" spans="1:64" s="53" customFormat="1">
      <c r="A333" s="7"/>
      <c r="B333" s="100"/>
      <c r="C333" s="100"/>
      <c r="D333" s="101"/>
      <c r="E333" s="101"/>
      <c r="F333" s="101"/>
      <c r="G333" s="101"/>
      <c r="H333" s="101"/>
      <c r="I333" s="101"/>
      <c r="J333" s="101"/>
      <c r="K333" s="101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</row>
    <row r="334" spans="1:64" s="53" customFormat="1">
      <c r="A334" s="7"/>
      <c r="B334" s="100"/>
      <c r="C334" s="100"/>
      <c r="D334" s="101"/>
      <c r="E334" s="101"/>
      <c r="F334" s="101"/>
      <c r="G334" s="101"/>
      <c r="H334" s="101"/>
      <c r="I334" s="101"/>
      <c r="J334" s="101"/>
      <c r="K334" s="101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</row>
    <row r="335" spans="1:64" s="53" customFormat="1">
      <c r="A335" s="7"/>
      <c r="B335" s="100"/>
      <c r="C335" s="100"/>
      <c r="D335" s="101"/>
      <c r="E335" s="101"/>
      <c r="F335" s="101"/>
      <c r="G335" s="101"/>
      <c r="H335" s="101"/>
      <c r="I335" s="101"/>
      <c r="J335" s="101"/>
      <c r="K335" s="101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</row>
    <row r="336" spans="1:64" s="53" customFormat="1">
      <c r="A336" s="7"/>
      <c r="B336" s="100"/>
      <c r="C336" s="100"/>
      <c r="D336" s="101"/>
      <c r="E336" s="101"/>
      <c r="F336" s="101"/>
      <c r="G336" s="101"/>
      <c r="H336" s="101"/>
      <c r="I336" s="101"/>
      <c r="J336" s="101"/>
      <c r="K336" s="101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</row>
    <row r="337" spans="1:64" s="53" customFormat="1">
      <c r="A337" s="7"/>
      <c r="B337" s="100"/>
      <c r="C337" s="100"/>
      <c r="D337" s="101"/>
      <c r="E337" s="101"/>
      <c r="F337" s="101"/>
      <c r="G337" s="101"/>
      <c r="H337" s="101"/>
      <c r="I337" s="101"/>
      <c r="J337" s="101"/>
      <c r="K337" s="101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</row>
    <row r="338" spans="1:64" s="53" customFormat="1">
      <c r="A338" s="7"/>
      <c r="B338" s="100"/>
      <c r="C338" s="100"/>
      <c r="D338" s="101"/>
      <c r="E338" s="101"/>
      <c r="F338" s="101"/>
      <c r="G338" s="101"/>
      <c r="H338" s="101"/>
      <c r="I338" s="101"/>
      <c r="J338" s="101"/>
      <c r="K338" s="101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</row>
    <row r="339" spans="1:64" s="53" customFormat="1">
      <c r="A339" s="7"/>
      <c r="B339" s="100"/>
      <c r="C339" s="100"/>
      <c r="D339" s="101"/>
      <c r="E339" s="101"/>
      <c r="F339" s="101"/>
      <c r="G339" s="101"/>
      <c r="H339" s="101"/>
      <c r="I339" s="101"/>
      <c r="J339" s="101"/>
      <c r="K339" s="101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</row>
    <row r="340" spans="1:64" s="53" customFormat="1">
      <c r="A340" s="7"/>
      <c r="B340" s="100"/>
      <c r="C340" s="100"/>
      <c r="D340" s="101"/>
      <c r="E340" s="101"/>
      <c r="F340" s="101"/>
      <c r="G340" s="101"/>
      <c r="H340" s="101"/>
      <c r="I340" s="101"/>
      <c r="J340" s="101"/>
      <c r="K340" s="101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</row>
    <row r="341" spans="1:64" s="53" customFormat="1">
      <c r="A341" s="7"/>
      <c r="B341" s="100"/>
      <c r="C341" s="100"/>
      <c r="D341" s="101"/>
      <c r="E341" s="101"/>
      <c r="F341" s="101"/>
      <c r="G341" s="101"/>
      <c r="H341" s="101"/>
      <c r="I341" s="101"/>
      <c r="J341" s="101"/>
      <c r="K341" s="101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</row>
    <row r="342" spans="1:64" s="53" customFormat="1">
      <c r="A342" s="7"/>
      <c r="B342" s="100"/>
      <c r="C342" s="100"/>
      <c r="D342" s="101"/>
      <c r="E342" s="101"/>
      <c r="F342" s="101"/>
      <c r="G342" s="101"/>
      <c r="H342" s="101"/>
      <c r="I342" s="101"/>
      <c r="J342" s="101"/>
      <c r="K342" s="101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</row>
    <row r="343" spans="1:64" s="53" customFormat="1">
      <c r="A343" s="7"/>
      <c r="B343" s="100"/>
      <c r="C343" s="100"/>
      <c r="D343" s="101"/>
      <c r="E343" s="101"/>
      <c r="F343" s="101"/>
      <c r="G343" s="101"/>
      <c r="H343" s="101"/>
      <c r="I343" s="101"/>
      <c r="J343" s="101"/>
      <c r="K343" s="101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</row>
    <row r="344" spans="1:64" s="53" customFormat="1">
      <c r="A344" s="7"/>
      <c r="B344" s="100"/>
      <c r="C344" s="100"/>
      <c r="D344" s="101"/>
      <c r="E344" s="101"/>
      <c r="F344" s="101"/>
      <c r="G344" s="101"/>
      <c r="H344" s="101"/>
      <c r="I344" s="101"/>
      <c r="J344" s="101"/>
      <c r="K344" s="101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</row>
    <row r="345" spans="1:64" s="53" customFormat="1">
      <c r="A345" s="7"/>
      <c r="B345" s="100"/>
      <c r="C345" s="100"/>
      <c r="D345" s="101"/>
      <c r="E345" s="101"/>
      <c r="F345" s="101"/>
      <c r="G345" s="101"/>
      <c r="H345" s="101"/>
      <c r="I345" s="101"/>
      <c r="J345" s="101"/>
      <c r="K345" s="101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</row>
    <row r="346" spans="1:64" s="53" customFormat="1">
      <c r="A346" s="7"/>
      <c r="B346" s="100"/>
      <c r="C346" s="100"/>
      <c r="D346" s="101"/>
      <c r="E346" s="101"/>
      <c r="F346" s="101"/>
      <c r="G346" s="101"/>
      <c r="H346" s="101"/>
      <c r="I346" s="101"/>
      <c r="J346" s="101"/>
      <c r="K346" s="101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</row>
    <row r="347" spans="1:64" s="53" customFormat="1">
      <c r="A347" s="7"/>
      <c r="B347" s="100"/>
      <c r="C347" s="100"/>
      <c r="D347" s="101"/>
      <c r="E347" s="101"/>
      <c r="F347" s="101"/>
      <c r="G347" s="101"/>
      <c r="H347" s="101"/>
      <c r="I347" s="101"/>
      <c r="J347" s="101"/>
      <c r="K347" s="101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</row>
    <row r="348" spans="1:64" s="53" customFormat="1">
      <c r="A348" s="7"/>
      <c r="B348" s="100"/>
      <c r="C348" s="100"/>
      <c r="D348" s="101"/>
      <c r="E348" s="101"/>
      <c r="F348" s="101"/>
      <c r="G348" s="101"/>
      <c r="H348" s="101"/>
      <c r="I348" s="101"/>
      <c r="J348" s="101"/>
      <c r="K348" s="101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</row>
    <row r="349" spans="1:64" s="53" customFormat="1">
      <c r="A349" s="7"/>
      <c r="B349" s="100"/>
      <c r="C349" s="100"/>
      <c r="D349" s="101"/>
      <c r="E349" s="101"/>
      <c r="F349" s="101"/>
      <c r="G349" s="101"/>
      <c r="H349" s="101"/>
      <c r="I349" s="101"/>
      <c r="J349" s="101"/>
      <c r="K349" s="101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</row>
    <row r="350" spans="1:64" s="53" customFormat="1">
      <c r="A350" s="7"/>
      <c r="B350" s="100"/>
      <c r="C350" s="100"/>
      <c r="D350" s="101"/>
      <c r="E350" s="101"/>
      <c r="F350" s="101"/>
      <c r="G350" s="101"/>
      <c r="H350" s="101"/>
      <c r="I350" s="101"/>
      <c r="J350" s="101"/>
      <c r="K350" s="101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</row>
    <row r="351" spans="1:64" s="53" customFormat="1">
      <c r="A351" s="7"/>
      <c r="B351" s="100"/>
      <c r="C351" s="100"/>
      <c r="D351" s="101"/>
      <c r="E351" s="101"/>
      <c r="F351" s="101"/>
      <c r="G351" s="101"/>
      <c r="H351" s="101"/>
      <c r="I351" s="101"/>
      <c r="J351" s="101"/>
      <c r="K351" s="101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</row>
    <row r="352" spans="1:64" s="53" customFormat="1">
      <c r="A352" s="7"/>
      <c r="B352" s="100"/>
      <c r="C352" s="100"/>
      <c r="D352" s="101"/>
      <c r="E352" s="101"/>
      <c r="F352" s="101"/>
      <c r="G352" s="101"/>
      <c r="H352" s="101"/>
      <c r="I352" s="101"/>
      <c r="J352" s="101"/>
      <c r="K352" s="101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</row>
    <row r="353" spans="1:64" s="53" customFormat="1">
      <c r="A353" s="7"/>
      <c r="B353" s="100"/>
      <c r="C353" s="100"/>
      <c r="D353" s="101"/>
      <c r="E353" s="101"/>
      <c r="F353" s="101"/>
      <c r="G353" s="101"/>
      <c r="H353" s="101"/>
      <c r="I353" s="101"/>
      <c r="J353" s="101"/>
      <c r="K353" s="101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</row>
    <row r="354" spans="1:64" s="53" customFormat="1">
      <c r="A354" s="7"/>
      <c r="B354" s="100"/>
      <c r="C354" s="100"/>
      <c r="D354" s="101"/>
      <c r="E354" s="101"/>
      <c r="F354" s="101"/>
      <c r="G354" s="101"/>
      <c r="H354" s="101"/>
      <c r="I354" s="101"/>
      <c r="J354" s="101"/>
      <c r="K354" s="101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</row>
    <row r="355" spans="1:64" s="53" customFormat="1">
      <c r="A355" s="7"/>
      <c r="B355" s="100"/>
      <c r="C355" s="100"/>
      <c r="D355" s="101"/>
      <c r="E355" s="101"/>
      <c r="F355" s="101"/>
      <c r="G355" s="101"/>
      <c r="H355" s="101"/>
      <c r="I355" s="101"/>
      <c r="J355" s="101"/>
      <c r="K355" s="101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</row>
    <row r="356" spans="1:64" s="53" customFormat="1">
      <c r="A356" s="7"/>
      <c r="B356" s="100"/>
      <c r="C356" s="100"/>
      <c r="D356" s="101"/>
      <c r="E356" s="101"/>
      <c r="F356" s="101"/>
      <c r="G356" s="101"/>
      <c r="H356" s="101"/>
      <c r="I356" s="101"/>
      <c r="J356" s="101"/>
      <c r="K356" s="101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</row>
    <row r="357" spans="1:64" s="53" customFormat="1">
      <c r="A357" s="7"/>
      <c r="B357" s="100"/>
      <c r="C357" s="100"/>
      <c r="D357" s="101"/>
      <c r="E357" s="101"/>
      <c r="F357" s="101"/>
      <c r="G357" s="101"/>
      <c r="H357" s="101"/>
      <c r="I357" s="101"/>
      <c r="J357" s="101"/>
      <c r="K357" s="101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</row>
    <row r="358" spans="1:64" s="53" customFormat="1">
      <c r="A358" s="7"/>
      <c r="B358" s="100"/>
      <c r="C358" s="100"/>
      <c r="D358" s="101"/>
      <c r="E358" s="101"/>
      <c r="F358" s="101"/>
      <c r="G358" s="101"/>
      <c r="H358" s="101"/>
      <c r="I358" s="101"/>
      <c r="J358" s="101"/>
      <c r="K358" s="101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</row>
    <row r="359" spans="1:64" s="53" customFormat="1">
      <c r="A359" s="7"/>
      <c r="B359" s="100"/>
      <c r="C359" s="100"/>
      <c r="D359" s="101"/>
      <c r="E359" s="101"/>
      <c r="F359" s="101"/>
      <c r="G359" s="101"/>
      <c r="H359" s="101"/>
      <c r="I359" s="101"/>
      <c r="J359" s="101"/>
      <c r="K359" s="101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</row>
    <row r="360" spans="1:64" s="53" customFormat="1">
      <c r="A360" s="7"/>
      <c r="B360" s="100"/>
      <c r="C360" s="100"/>
      <c r="D360" s="101"/>
      <c r="E360" s="101"/>
      <c r="F360" s="101"/>
      <c r="G360" s="101"/>
      <c r="H360" s="101"/>
      <c r="I360" s="101"/>
      <c r="J360" s="101"/>
      <c r="K360" s="101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</row>
  </sheetData>
  <mergeCells count="45">
    <mergeCell ref="D154:E154"/>
    <mergeCell ref="H154:I154"/>
    <mergeCell ref="D155:E155"/>
    <mergeCell ref="B102:K102"/>
    <mergeCell ref="B108:D108"/>
    <mergeCell ref="B114:D114"/>
    <mergeCell ref="B138:D138"/>
    <mergeCell ref="D151:E151"/>
    <mergeCell ref="D152:E152"/>
    <mergeCell ref="B101:D101"/>
    <mergeCell ref="B58:D58"/>
    <mergeCell ref="B60:D60"/>
    <mergeCell ref="A62:A64"/>
    <mergeCell ref="B62:B64"/>
    <mergeCell ref="D62:D64"/>
    <mergeCell ref="B80:D80"/>
    <mergeCell ref="B84:D84"/>
    <mergeCell ref="B89:D89"/>
    <mergeCell ref="B91:D91"/>
    <mergeCell ref="B99:D99"/>
    <mergeCell ref="E62:K62"/>
    <mergeCell ref="E63:E64"/>
    <mergeCell ref="G63:K63"/>
    <mergeCell ref="A38:A40"/>
    <mergeCell ref="B38:B40"/>
    <mergeCell ref="D38:D40"/>
    <mergeCell ref="E38:K38"/>
    <mergeCell ref="E39:E40"/>
    <mergeCell ref="G39:K39"/>
    <mergeCell ref="B37:D37"/>
    <mergeCell ref="B1:K1"/>
    <mergeCell ref="B2:K2"/>
    <mergeCell ref="B3:K3"/>
    <mergeCell ref="B4:B7"/>
    <mergeCell ref="C4:C7"/>
    <mergeCell ref="D4:D7"/>
    <mergeCell ref="E4:K4"/>
    <mergeCell ref="E5:E7"/>
    <mergeCell ref="F5:K5"/>
    <mergeCell ref="F6:F7"/>
    <mergeCell ref="G6:G7"/>
    <mergeCell ref="H6:H7"/>
    <mergeCell ref="I6:K6"/>
    <mergeCell ref="B15:D15"/>
    <mergeCell ref="B20:D20"/>
  </mergeCells>
  <printOptions horizontalCentered="1"/>
  <pageMargins left="0" right="0" top="0" bottom="0" header="0.31496062992125984" footer="0.31496062992125984"/>
  <pageSetup paperSize="9" scale="29" fitToHeight="2" orientation="portrait" r:id="rId1"/>
  <rowBreaks count="1" manualBreakCount="1">
    <brk id="95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BL360"/>
  <sheetViews>
    <sheetView view="pageBreakPreview" zoomScale="60" zoomScaleNormal="60" workbookViewId="0">
      <pane xSplit="2" ySplit="7" topLeftCell="C144" activePane="bottomRight" state="frozen"/>
      <selection activeCell="G7" sqref="G7"/>
      <selection pane="topRight" activeCell="G7" sqref="G7"/>
      <selection pane="bottomLeft" activeCell="G7" sqref="G7"/>
      <selection pane="bottomRight" activeCell="E146" sqref="E146:K146"/>
    </sheetView>
  </sheetViews>
  <sheetFormatPr defaultRowHeight="22.8"/>
  <cols>
    <col min="1" max="1" width="8" style="7" hidden="1" customWidth="1"/>
    <col min="2" max="2" width="81" style="100" customWidth="1"/>
    <col min="3" max="3" width="12.109375" style="100" customWidth="1"/>
    <col min="4" max="4" width="12.6640625" style="101" customWidth="1"/>
    <col min="5" max="5" width="29.109375" style="101" customWidth="1"/>
    <col min="6" max="7" width="27.44140625" style="101" customWidth="1"/>
    <col min="8" max="8" width="22.6640625" style="101" customWidth="1"/>
    <col min="9" max="9" width="24.88671875" style="101" customWidth="1"/>
    <col min="10" max="11" width="22.6640625" style="101" customWidth="1"/>
    <col min="12" max="12" width="17" style="8" customWidth="1"/>
    <col min="13" max="13" width="20.5546875" style="8" bestFit="1" customWidth="1"/>
    <col min="14" max="14" width="13.5546875" style="8" bestFit="1" customWidth="1"/>
    <col min="15" max="15" width="15.6640625" style="8" customWidth="1"/>
    <col min="16" max="16" width="9" style="8" bestFit="1" customWidth="1"/>
    <col min="17" max="17" width="9.5546875" style="8" bestFit="1" customWidth="1"/>
    <col min="18" max="18" width="9" style="8" bestFit="1" customWidth="1"/>
    <col min="19" max="64" width="8.88671875" style="8"/>
    <col min="65" max="232" width="8.88671875" style="9"/>
    <col min="233" max="233" width="8.44140625" style="9" customWidth="1"/>
    <col min="234" max="234" width="31" style="9" customWidth="1"/>
    <col min="235" max="235" width="7.5546875" style="9" customWidth="1"/>
    <col min="236" max="236" width="11.88671875" style="9" customWidth="1"/>
    <col min="237" max="237" width="15" style="9" customWidth="1"/>
    <col min="238" max="238" width="14.6640625" style="9" customWidth="1"/>
    <col min="239" max="239" width="13" style="9" customWidth="1"/>
    <col min="240" max="240" width="13.88671875" style="9" customWidth="1"/>
    <col min="241" max="241" width="12.88671875" style="9" customWidth="1"/>
    <col min="242" max="242" width="13.5546875" style="9" customWidth="1"/>
    <col min="243" max="243" width="14" style="9" customWidth="1"/>
    <col min="244" max="244" width="12.109375" style="9" customWidth="1"/>
    <col min="245" max="245" width="9.6640625" style="9" customWidth="1"/>
    <col min="246" max="246" width="11.5546875" style="9" customWidth="1"/>
    <col min="247" max="247" width="11.44140625" style="9" customWidth="1"/>
    <col min="248" max="248" width="12.44140625" style="9" customWidth="1"/>
    <col min="249" max="249" width="9.6640625" style="9" customWidth="1"/>
    <col min="250" max="250" width="13.44140625" style="9" customWidth="1"/>
    <col min="251" max="251" width="12" style="9" customWidth="1"/>
    <col min="252" max="252" width="75.33203125" style="9" customWidth="1"/>
    <col min="253" max="488" width="8.88671875" style="9"/>
    <col min="489" max="489" width="8.44140625" style="9" customWidth="1"/>
    <col min="490" max="490" width="31" style="9" customWidth="1"/>
    <col min="491" max="491" width="7.5546875" style="9" customWidth="1"/>
    <col min="492" max="492" width="11.88671875" style="9" customWidth="1"/>
    <col min="493" max="493" width="15" style="9" customWidth="1"/>
    <col min="494" max="494" width="14.6640625" style="9" customWidth="1"/>
    <col min="495" max="495" width="13" style="9" customWidth="1"/>
    <col min="496" max="496" width="13.88671875" style="9" customWidth="1"/>
    <col min="497" max="497" width="12.88671875" style="9" customWidth="1"/>
    <col min="498" max="498" width="13.5546875" style="9" customWidth="1"/>
    <col min="499" max="499" width="14" style="9" customWidth="1"/>
    <col min="500" max="500" width="12.109375" style="9" customWidth="1"/>
    <col min="501" max="501" width="9.6640625" style="9" customWidth="1"/>
    <col min="502" max="502" width="11.5546875" style="9" customWidth="1"/>
    <col min="503" max="503" width="11.44140625" style="9" customWidth="1"/>
    <col min="504" max="504" width="12.44140625" style="9" customWidth="1"/>
    <col min="505" max="505" width="9.6640625" style="9" customWidth="1"/>
    <col min="506" max="506" width="13.44140625" style="9" customWidth="1"/>
    <col min="507" max="507" width="12" style="9" customWidth="1"/>
    <col min="508" max="508" width="75.33203125" style="9" customWidth="1"/>
    <col min="509" max="744" width="8.88671875" style="9"/>
    <col min="745" max="745" width="8.44140625" style="9" customWidth="1"/>
    <col min="746" max="746" width="31" style="9" customWidth="1"/>
    <col min="747" max="747" width="7.5546875" style="9" customWidth="1"/>
    <col min="748" max="748" width="11.88671875" style="9" customWidth="1"/>
    <col min="749" max="749" width="15" style="9" customWidth="1"/>
    <col min="750" max="750" width="14.6640625" style="9" customWidth="1"/>
    <col min="751" max="751" width="13" style="9" customWidth="1"/>
    <col min="752" max="752" width="13.88671875" style="9" customWidth="1"/>
    <col min="753" max="753" width="12.88671875" style="9" customWidth="1"/>
    <col min="754" max="754" width="13.5546875" style="9" customWidth="1"/>
    <col min="755" max="755" width="14" style="9" customWidth="1"/>
    <col min="756" max="756" width="12.109375" style="9" customWidth="1"/>
    <col min="757" max="757" width="9.6640625" style="9" customWidth="1"/>
    <col min="758" max="758" width="11.5546875" style="9" customWidth="1"/>
    <col min="759" max="759" width="11.44140625" style="9" customWidth="1"/>
    <col min="760" max="760" width="12.44140625" style="9" customWidth="1"/>
    <col min="761" max="761" width="9.6640625" style="9" customWidth="1"/>
    <col min="762" max="762" width="13.44140625" style="9" customWidth="1"/>
    <col min="763" max="763" width="12" style="9" customWidth="1"/>
    <col min="764" max="764" width="75.33203125" style="9" customWidth="1"/>
    <col min="765" max="1000" width="8.88671875" style="9"/>
    <col min="1001" max="1001" width="8.44140625" style="9" customWidth="1"/>
    <col min="1002" max="1002" width="31" style="9" customWidth="1"/>
    <col min="1003" max="1003" width="7.5546875" style="9" customWidth="1"/>
    <col min="1004" max="1004" width="11.88671875" style="9" customWidth="1"/>
    <col min="1005" max="1005" width="15" style="9" customWidth="1"/>
    <col min="1006" max="1006" width="14.6640625" style="9" customWidth="1"/>
    <col min="1007" max="1007" width="13" style="9" customWidth="1"/>
    <col min="1008" max="1008" width="13.88671875" style="9" customWidth="1"/>
    <col min="1009" max="1009" width="12.88671875" style="9" customWidth="1"/>
    <col min="1010" max="1010" width="13.5546875" style="9" customWidth="1"/>
    <col min="1011" max="1011" width="14" style="9" customWidth="1"/>
    <col min="1012" max="1012" width="12.109375" style="9" customWidth="1"/>
    <col min="1013" max="1013" width="9.6640625" style="9" customWidth="1"/>
    <col min="1014" max="1014" width="11.5546875" style="9" customWidth="1"/>
    <col min="1015" max="1015" width="11.44140625" style="9" customWidth="1"/>
    <col min="1016" max="1016" width="12.44140625" style="9" customWidth="1"/>
    <col min="1017" max="1017" width="9.6640625" style="9" customWidth="1"/>
    <col min="1018" max="1018" width="13.44140625" style="9" customWidth="1"/>
    <col min="1019" max="1019" width="12" style="9" customWidth="1"/>
    <col min="1020" max="1020" width="75.33203125" style="9" customWidth="1"/>
    <col min="1021" max="1256" width="8.88671875" style="9"/>
    <col min="1257" max="1257" width="8.44140625" style="9" customWidth="1"/>
    <col min="1258" max="1258" width="31" style="9" customWidth="1"/>
    <col min="1259" max="1259" width="7.5546875" style="9" customWidth="1"/>
    <col min="1260" max="1260" width="11.88671875" style="9" customWidth="1"/>
    <col min="1261" max="1261" width="15" style="9" customWidth="1"/>
    <col min="1262" max="1262" width="14.6640625" style="9" customWidth="1"/>
    <col min="1263" max="1263" width="13" style="9" customWidth="1"/>
    <col min="1264" max="1264" width="13.88671875" style="9" customWidth="1"/>
    <col min="1265" max="1265" width="12.88671875" style="9" customWidth="1"/>
    <col min="1266" max="1266" width="13.5546875" style="9" customWidth="1"/>
    <col min="1267" max="1267" width="14" style="9" customWidth="1"/>
    <col min="1268" max="1268" width="12.109375" style="9" customWidth="1"/>
    <col min="1269" max="1269" width="9.6640625" style="9" customWidth="1"/>
    <col min="1270" max="1270" width="11.5546875" style="9" customWidth="1"/>
    <col min="1271" max="1271" width="11.44140625" style="9" customWidth="1"/>
    <col min="1272" max="1272" width="12.44140625" style="9" customWidth="1"/>
    <col min="1273" max="1273" width="9.6640625" style="9" customWidth="1"/>
    <col min="1274" max="1274" width="13.44140625" style="9" customWidth="1"/>
    <col min="1275" max="1275" width="12" style="9" customWidth="1"/>
    <col min="1276" max="1276" width="75.33203125" style="9" customWidth="1"/>
    <col min="1277" max="1512" width="8.88671875" style="9"/>
    <col min="1513" max="1513" width="8.44140625" style="9" customWidth="1"/>
    <col min="1514" max="1514" width="31" style="9" customWidth="1"/>
    <col min="1515" max="1515" width="7.5546875" style="9" customWidth="1"/>
    <col min="1516" max="1516" width="11.88671875" style="9" customWidth="1"/>
    <col min="1517" max="1517" width="15" style="9" customWidth="1"/>
    <col min="1518" max="1518" width="14.6640625" style="9" customWidth="1"/>
    <col min="1519" max="1519" width="13" style="9" customWidth="1"/>
    <col min="1520" max="1520" width="13.88671875" style="9" customWidth="1"/>
    <col min="1521" max="1521" width="12.88671875" style="9" customWidth="1"/>
    <col min="1522" max="1522" width="13.5546875" style="9" customWidth="1"/>
    <col min="1523" max="1523" width="14" style="9" customWidth="1"/>
    <col min="1524" max="1524" width="12.109375" style="9" customWidth="1"/>
    <col min="1525" max="1525" width="9.6640625" style="9" customWidth="1"/>
    <col min="1526" max="1526" width="11.5546875" style="9" customWidth="1"/>
    <col min="1527" max="1527" width="11.44140625" style="9" customWidth="1"/>
    <col min="1528" max="1528" width="12.44140625" style="9" customWidth="1"/>
    <col min="1529" max="1529" width="9.6640625" style="9" customWidth="1"/>
    <col min="1530" max="1530" width="13.44140625" style="9" customWidth="1"/>
    <col min="1531" max="1531" width="12" style="9" customWidth="1"/>
    <col min="1532" max="1532" width="75.33203125" style="9" customWidth="1"/>
    <col min="1533" max="1768" width="8.88671875" style="9"/>
    <col min="1769" max="1769" width="8.44140625" style="9" customWidth="1"/>
    <col min="1770" max="1770" width="31" style="9" customWidth="1"/>
    <col min="1771" max="1771" width="7.5546875" style="9" customWidth="1"/>
    <col min="1772" max="1772" width="11.88671875" style="9" customWidth="1"/>
    <col min="1773" max="1773" width="15" style="9" customWidth="1"/>
    <col min="1774" max="1774" width="14.6640625" style="9" customWidth="1"/>
    <col min="1775" max="1775" width="13" style="9" customWidth="1"/>
    <col min="1776" max="1776" width="13.88671875" style="9" customWidth="1"/>
    <col min="1777" max="1777" width="12.88671875" style="9" customWidth="1"/>
    <col min="1778" max="1778" width="13.5546875" style="9" customWidth="1"/>
    <col min="1779" max="1779" width="14" style="9" customWidth="1"/>
    <col min="1780" max="1780" width="12.109375" style="9" customWidth="1"/>
    <col min="1781" max="1781" width="9.6640625" style="9" customWidth="1"/>
    <col min="1782" max="1782" width="11.5546875" style="9" customWidth="1"/>
    <col min="1783" max="1783" width="11.44140625" style="9" customWidth="1"/>
    <col min="1784" max="1784" width="12.44140625" style="9" customWidth="1"/>
    <col min="1785" max="1785" width="9.6640625" style="9" customWidth="1"/>
    <col min="1786" max="1786" width="13.44140625" style="9" customWidth="1"/>
    <col min="1787" max="1787" width="12" style="9" customWidth="1"/>
    <col min="1788" max="1788" width="75.33203125" style="9" customWidth="1"/>
    <col min="1789" max="2024" width="8.88671875" style="9"/>
    <col min="2025" max="2025" width="8.44140625" style="9" customWidth="1"/>
    <col min="2026" max="2026" width="31" style="9" customWidth="1"/>
    <col min="2027" max="2027" width="7.5546875" style="9" customWidth="1"/>
    <col min="2028" max="2028" width="11.88671875" style="9" customWidth="1"/>
    <col min="2029" max="2029" width="15" style="9" customWidth="1"/>
    <col min="2030" max="2030" width="14.6640625" style="9" customWidth="1"/>
    <col min="2031" max="2031" width="13" style="9" customWidth="1"/>
    <col min="2032" max="2032" width="13.88671875" style="9" customWidth="1"/>
    <col min="2033" max="2033" width="12.88671875" style="9" customWidth="1"/>
    <col min="2034" max="2034" width="13.5546875" style="9" customWidth="1"/>
    <col min="2035" max="2035" width="14" style="9" customWidth="1"/>
    <col min="2036" max="2036" width="12.109375" style="9" customWidth="1"/>
    <col min="2037" max="2037" width="9.6640625" style="9" customWidth="1"/>
    <col min="2038" max="2038" width="11.5546875" style="9" customWidth="1"/>
    <col min="2039" max="2039" width="11.44140625" style="9" customWidth="1"/>
    <col min="2040" max="2040" width="12.44140625" style="9" customWidth="1"/>
    <col min="2041" max="2041" width="9.6640625" style="9" customWidth="1"/>
    <col min="2042" max="2042" width="13.44140625" style="9" customWidth="1"/>
    <col min="2043" max="2043" width="12" style="9" customWidth="1"/>
    <col min="2044" max="2044" width="75.33203125" style="9" customWidth="1"/>
    <col min="2045" max="2280" width="8.88671875" style="9"/>
    <col min="2281" max="2281" width="8.44140625" style="9" customWidth="1"/>
    <col min="2282" max="2282" width="31" style="9" customWidth="1"/>
    <col min="2283" max="2283" width="7.5546875" style="9" customWidth="1"/>
    <col min="2284" max="2284" width="11.88671875" style="9" customWidth="1"/>
    <col min="2285" max="2285" width="15" style="9" customWidth="1"/>
    <col min="2286" max="2286" width="14.6640625" style="9" customWidth="1"/>
    <col min="2287" max="2287" width="13" style="9" customWidth="1"/>
    <col min="2288" max="2288" width="13.88671875" style="9" customWidth="1"/>
    <col min="2289" max="2289" width="12.88671875" style="9" customWidth="1"/>
    <col min="2290" max="2290" width="13.5546875" style="9" customWidth="1"/>
    <col min="2291" max="2291" width="14" style="9" customWidth="1"/>
    <col min="2292" max="2292" width="12.109375" style="9" customWidth="1"/>
    <col min="2293" max="2293" width="9.6640625" style="9" customWidth="1"/>
    <col min="2294" max="2294" width="11.5546875" style="9" customWidth="1"/>
    <col min="2295" max="2295" width="11.44140625" style="9" customWidth="1"/>
    <col min="2296" max="2296" width="12.44140625" style="9" customWidth="1"/>
    <col min="2297" max="2297" width="9.6640625" style="9" customWidth="1"/>
    <col min="2298" max="2298" width="13.44140625" style="9" customWidth="1"/>
    <col min="2299" max="2299" width="12" style="9" customWidth="1"/>
    <col min="2300" max="2300" width="75.33203125" style="9" customWidth="1"/>
    <col min="2301" max="2536" width="8.88671875" style="9"/>
    <col min="2537" max="2537" width="8.44140625" style="9" customWidth="1"/>
    <col min="2538" max="2538" width="31" style="9" customWidth="1"/>
    <col min="2539" max="2539" width="7.5546875" style="9" customWidth="1"/>
    <col min="2540" max="2540" width="11.88671875" style="9" customWidth="1"/>
    <col min="2541" max="2541" width="15" style="9" customWidth="1"/>
    <col min="2542" max="2542" width="14.6640625" style="9" customWidth="1"/>
    <col min="2543" max="2543" width="13" style="9" customWidth="1"/>
    <col min="2544" max="2544" width="13.88671875" style="9" customWidth="1"/>
    <col min="2545" max="2545" width="12.88671875" style="9" customWidth="1"/>
    <col min="2546" max="2546" width="13.5546875" style="9" customWidth="1"/>
    <col min="2547" max="2547" width="14" style="9" customWidth="1"/>
    <col min="2548" max="2548" width="12.109375" style="9" customWidth="1"/>
    <col min="2549" max="2549" width="9.6640625" style="9" customWidth="1"/>
    <col min="2550" max="2550" width="11.5546875" style="9" customWidth="1"/>
    <col min="2551" max="2551" width="11.44140625" style="9" customWidth="1"/>
    <col min="2552" max="2552" width="12.44140625" style="9" customWidth="1"/>
    <col min="2553" max="2553" width="9.6640625" style="9" customWidth="1"/>
    <col min="2554" max="2554" width="13.44140625" style="9" customWidth="1"/>
    <col min="2555" max="2555" width="12" style="9" customWidth="1"/>
    <col min="2556" max="2556" width="75.33203125" style="9" customWidth="1"/>
    <col min="2557" max="2792" width="8.88671875" style="9"/>
    <col min="2793" max="2793" width="8.44140625" style="9" customWidth="1"/>
    <col min="2794" max="2794" width="31" style="9" customWidth="1"/>
    <col min="2795" max="2795" width="7.5546875" style="9" customWidth="1"/>
    <col min="2796" max="2796" width="11.88671875" style="9" customWidth="1"/>
    <col min="2797" max="2797" width="15" style="9" customWidth="1"/>
    <col min="2798" max="2798" width="14.6640625" style="9" customWidth="1"/>
    <col min="2799" max="2799" width="13" style="9" customWidth="1"/>
    <col min="2800" max="2800" width="13.88671875" style="9" customWidth="1"/>
    <col min="2801" max="2801" width="12.88671875" style="9" customWidth="1"/>
    <col min="2802" max="2802" width="13.5546875" style="9" customWidth="1"/>
    <col min="2803" max="2803" width="14" style="9" customWidth="1"/>
    <col min="2804" max="2804" width="12.109375" style="9" customWidth="1"/>
    <col min="2805" max="2805" width="9.6640625" style="9" customWidth="1"/>
    <col min="2806" max="2806" width="11.5546875" style="9" customWidth="1"/>
    <col min="2807" max="2807" width="11.44140625" style="9" customWidth="1"/>
    <col min="2808" max="2808" width="12.44140625" style="9" customWidth="1"/>
    <col min="2809" max="2809" width="9.6640625" style="9" customWidth="1"/>
    <col min="2810" max="2810" width="13.44140625" style="9" customWidth="1"/>
    <col min="2811" max="2811" width="12" style="9" customWidth="1"/>
    <col min="2812" max="2812" width="75.33203125" style="9" customWidth="1"/>
    <col min="2813" max="3048" width="8.88671875" style="9"/>
    <col min="3049" max="3049" width="8.44140625" style="9" customWidth="1"/>
    <col min="3050" max="3050" width="31" style="9" customWidth="1"/>
    <col min="3051" max="3051" width="7.5546875" style="9" customWidth="1"/>
    <col min="3052" max="3052" width="11.88671875" style="9" customWidth="1"/>
    <col min="3053" max="3053" width="15" style="9" customWidth="1"/>
    <col min="3054" max="3054" width="14.6640625" style="9" customWidth="1"/>
    <col min="3055" max="3055" width="13" style="9" customWidth="1"/>
    <col min="3056" max="3056" width="13.88671875" style="9" customWidth="1"/>
    <col min="3057" max="3057" width="12.88671875" style="9" customWidth="1"/>
    <col min="3058" max="3058" width="13.5546875" style="9" customWidth="1"/>
    <col min="3059" max="3059" width="14" style="9" customWidth="1"/>
    <col min="3060" max="3060" width="12.109375" style="9" customWidth="1"/>
    <col min="3061" max="3061" width="9.6640625" style="9" customWidth="1"/>
    <col min="3062" max="3062" width="11.5546875" style="9" customWidth="1"/>
    <col min="3063" max="3063" width="11.44140625" style="9" customWidth="1"/>
    <col min="3064" max="3064" width="12.44140625" style="9" customWidth="1"/>
    <col min="3065" max="3065" width="9.6640625" style="9" customWidth="1"/>
    <col min="3066" max="3066" width="13.44140625" style="9" customWidth="1"/>
    <col min="3067" max="3067" width="12" style="9" customWidth="1"/>
    <col min="3068" max="3068" width="75.33203125" style="9" customWidth="1"/>
    <col min="3069" max="3304" width="8.88671875" style="9"/>
    <col min="3305" max="3305" width="8.44140625" style="9" customWidth="1"/>
    <col min="3306" max="3306" width="31" style="9" customWidth="1"/>
    <col min="3307" max="3307" width="7.5546875" style="9" customWidth="1"/>
    <col min="3308" max="3308" width="11.88671875" style="9" customWidth="1"/>
    <col min="3309" max="3309" width="15" style="9" customWidth="1"/>
    <col min="3310" max="3310" width="14.6640625" style="9" customWidth="1"/>
    <col min="3311" max="3311" width="13" style="9" customWidth="1"/>
    <col min="3312" max="3312" width="13.88671875" style="9" customWidth="1"/>
    <col min="3313" max="3313" width="12.88671875" style="9" customWidth="1"/>
    <col min="3314" max="3314" width="13.5546875" style="9" customWidth="1"/>
    <col min="3315" max="3315" width="14" style="9" customWidth="1"/>
    <col min="3316" max="3316" width="12.109375" style="9" customWidth="1"/>
    <col min="3317" max="3317" width="9.6640625" style="9" customWidth="1"/>
    <col min="3318" max="3318" width="11.5546875" style="9" customWidth="1"/>
    <col min="3319" max="3319" width="11.44140625" style="9" customWidth="1"/>
    <col min="3320" max="3320" width="12.44140625" style="9" customWidth="1"/>
    <col min="3321" max="3321" width="9.6640625" style="9" customWidth="1"/>
    <col min="3322" max="3322" width="13.44140625" style="9" customWidth="1"/>
    <col min="3323" max="3323" width="12" style="9" customWidth="1"/>
    <col min="3324" max="3324" width="75.33203125" style="9" customWidth="1"/>
    <col min="3325" max="3560" width="8.88671875" style="9"/>
    <col min="3561" max="3561" width="8.44140625" style="9" customWidth="1"/>
    <col min="3562" max="3562" width="31" style="9" customWidth="1"/>
    <col min="3563" max="3563" width="7.5546875" style="9" customWidth="1"/>
    <col min="3564" max="3564" width="11.88671875" style="9" customWidth="1"/>
    <col min="3565" max="3565" width="15" style="9" customWidth="1"/>
    <col min="3566" max="3566" width="14.6640625" style="9" customWidth="1"/>
    <col min="3567" max="3567" width="13" style="9" customWidth="1"/>
    <col min="3568" max="3568" width="13.88671875" style="9" customWidth="1"/>
    <col min="3569" max="3569" width="12.88671875" style="9" customWidth="1"/>
    <col min="3570" max="3570" width="13.5546875" style="9" customWidth="1"/>
    <col min="3571" max="3571" width="14" style="9" customWidth="1"/>
    <col min="3572" max="3572" width="12.109375" style="9" customWidth="1"/>
    <col min="3573" max="3573" width="9.6640625" style="9" customWidth="1"/>
    <col min="3574" max="3574" width="11.5546875" style="9" customWidth="1"/>
    <col min="3575" max="3575" width="11.44140625" style="9" customWidth="1"/>
    <col min="3576" max="3576" width="12.44140625" style="9" customWidth="1"/>
    <col min="3577" max="3577" width="9.6640625" style="9" customWidth="1"/>
    <col min="3578" max="3578" width="13.44140625" style="9" customWidth="1"/>
    <col min="3579" max="3579" width="12" style="9" customWidth="1"/>
    <col min="3580" max="3580" width="75.33203125" style="9" customWidth="1"/>
    <col min="3581" max="3816" width="8.88671875" style="9"/>
    <col min="3817" max="3817" width="8.44140625" style="9" customWidth="1"/>
    <col min="3818" max="3818" width="31" style="9" customWidth="1"/>
    <col min="3819" max="3819" width="7.5546875" style="9" customWidth="1"/>
    <col min="3820" max="3820" width="11.88671875" style="9" customWidth="1"/>
    <col min="3821" max="3821" width="15" style="9" customWidth="1"/>
    <col min="3822" max="3822" width="14.6640625" style="9" customWidth="1"/>
    <col min="3823" max="3823" width="13" style="9" customWidth="1"/>
    <col min="3824" max="3824" width="13.88671875" style="9" customWidth="1"/>
    <col min="3825" max="3825" width="12.88671875" style="9" customWidth="1"/>
    <col min="3826" max="3826" width="13.5546875" style="9" customWidth="1"/>
    <col min="3827" max="3827" width="14" style="9" customWidth="1"/>
    <col min="3828" max="3828" width="12.109375" style="9" customWidth="1"/>
    <col min="3829" max="3829" width="9.6640625" style="9" customWidth="1"/>
    <col min="3830" max="3830" width="11.5546875" style="9" customWidth="1"/>
    <col min="3831" max="3831" width="11.44140625" style="9" customWidth="1"/>
    <col min="3832" max="3832" width="12.44140625" style="9" customWidth="1"/>
    <col min="3833" max="3833" width="9.6640625" style="9" customWidth="1"/>
    <col min="3834" max="3834" width="13.44140625" style="9" customWidth="1"/>
    <col min="3835" max="3835" width="12" style="9" customWidth="1"/>
    <col min="3836" max="3836" width="75.33203125" style="9" customWidth="1"/>
    <col min="3837" max="4072" width="8.88671875" style="9"/>
    <col min="4073" max="4073" width="8.44140625" style="9" customWidth="1"/>
    <col min="4074" max="4074" width="31" style="9" customWidth="1"/>
    <col min="4075" max="4075" width="7.5546875" style="9" customWidth="1"/>
    <col min="4076" max="4076" width="11.88671875" style="9" customWidth="1"/>
    <col min="4077" max="4077" width="15" style="9" customWidth="1"/>
    <col min="4078" max="4078" width="14.6640625" style="9" customWidth="1"/>
    <col min="4079" max="4079" width="13" style="9" customWidth="1"/>
    <col min="4080" max="4080" width="13.88671875" style="9" customWidth="1"/>
    <col min="4081" max="4081" width="12.88671875" style="9" customWidth="1"/>
    <col min="4082" max="4082" width="13.5546875" style="9" customWidth="1"/>
    <col min="4083" max="4083" width="14" style="9" customWidth="1"/>
    <col min="4084" max="4084" width="12.109375" style="9" customWidth="1"/>
    <col min="4085" max="4085" width="9.6640625" style="9" customWidth="1"/>
    <col min="4086" max="4086" width="11.5546875" style="9" customWidth="1"/>
    <col min="4087" max="4087" width="11.44140625" style="9" customWidth="1"/>
    <col min="4088" max="4088" width="12.44140625" style="9" customWidth="1"/>
    <col min="4089" max="4089" width="9.6640625" style="9" customWidth="1"/>
    <col min="4090" max="4090" width="13.44140625" style="9" customWidth="1"/>
    <col min="4091" max="4091" width="12" style="9" customWidth="1"/>
    <col min="4092" max="4092" width="75.33203125" style="9" customWidth="1"/>
    <col min="4093" max="4328" width="8.88671875" style="9"/>
    <col min="4329" max="4329" width="8.44140625" style="9" customWidth="1"/>
    <col min="4330" max="4330" width="31" style="9" customWidth="1"/>
    <col min="4331" max="4331" width="7.5546875" style="9" customWidth="1"/>
    <col min="4332" max="4332" width="11.88671875" style="9" customWidth="1"/>
    <col min="4333" max="4333" width="15" style="9" customWidth="1"/>
    <col min="4334" max="4334" width="14.6640625" style="9" customWidth="1"/>
    <col min="4335" max="4335" width="13" style="9" customWidth="1"/>
    <col min="4336" max="4336" width="13.88671875" style="9" customWidth="1"/>
    <col min="4337" max="4337" width="12.88671875" style="9" customWidth="1"/>
    <col min="4338" max="4338" width="13.5546875" style="9" customWidth="1"/>
    <col min="4339" max="4339" width="14" style="9" customWidth="1"/>
    <col min="4340" max="4340" width="12.109375" style="9" customWidth="1"/>
    <col min="4341" max="4341" width="9.6640625" style="9" customWidth="1"/>
    <col min="4342" max="4342" width="11.5546875" style="9" customWidth="1"/>
    <col min="4343" max="4343" width="11.44140625" style="9" customWidth="1"/>
    <col min="4344" max="4344" width="12.44140625" style="9" customWidth="1"/>
    <col min="4345" max="4345" width="9.6640625" style="9" customWidth="1"/>
    <col min="4346" max="4346" width="13.44140625" style="9" customWidth="1"/>
    <col min="4347" max="4347" width="12" style="9" customWidth="1"/>
    <col min="4348" max="4348" width="75.33203125" style="9" customWidth="1"/>
    <col min="4349" max="4584" width="8.88671875" style="9"/>
    <col min="4585" max="4585" width="8.44140625" style="9" customWidth="1"/>
    <col min="4586" max="4586" width="31" style="9" customWidth="1"/>
    <col min="4587" max="4587" width="7.5546875" style="9" customWidth="1"/>
    <col min="4588" max="4588" width="11.88671875" style="9" customWidth="1"/>
    <col min="4589" max="4589" width="15" style="9" customWidth="1"/>
    <col min="4590" max="4590" width="14.6640625" style="9" customWidth="1"/>
    <col min="4591" max="4591" width="13" style="9" customWidth="1"/>
    <col min="4592" max="4592" width="13.88671875" style="9" customWidth="1"/>
    <col min="4593" max="4593" width="12.88671875" style="9" customWidth="1"/>
    <col min="4594" max="4594" width="13.5546875" style="9" customWidth="1"/>
    <col min="4595" max="4595" width="14" style="9" customWidth="1"/>
    <col min="4596" max="4596" width="12.109375" style="9" customWidth="1"/>
    <col min="4597" max="4597" width="9.6640625" style="9" customWidth="1"/>
    <col min="4598" max="4598" width="11.5546875" style="9" customWidth="1"/>
    <col min="4599" max="4599" width="11.44140625" style="9" customWidth="1"/>
    <col min="4600" max="4600" width="12.44140625" style="9" customWidth="1"/>
    <col min="4601" max="4601" width="9.6640625" style="9" customWidth="1"/>
    <col min="4602" max="4602" width="13.44140625" style="9" customWidth="1"/>
    <col min="4603" max="4603" width="12" style="9" customWidth="1"/>
    <col min="4604" max="4604" width="75.33203125" style="9" customWidth="1"/>
    <col min="4605" max="4840" width="8.88671875" style="9"/>
    <col min="4841" max="4841" width="8.44140625" style="9" customWidth="1"/>
    <col min="4842" max="4842" width="31" style="9" customWidth="1"/>
    <col min="4843" max="4843" width="7.5546875" style="9" customWidth="1"/>
    <col min="4844" max="4844" width="11.88671875" style="9" customWidth="1"/>
    <col min="4845" max="4845" width="15" style="9" customWidth="1"/>
    <col min="4846" max="4846" width="14.6640625" style="9" customWidth="1"/>
    <col min="4847" max="4847" width="13" style="9" customWidth="1"/>
    <col min="4848" max="4848" width="13.88671875" style="9" customWidth="1"/>
    <col min="4849" max="4849" width="12.88671875" style="9" customWidth="1"/>
    <col min="4850" max="4850" width="13.5546875" style="9" customWidth="1"/>
    <col min="4851" max="4851" width="14" style="9" customWidth="1"/>
    <col min="4852" max="4852" width="12.109375" style="9" customWidth="1"/>
    <col min="4853" max="4853" width="9.6640625" style="9" customWidth="1"/>
    <col min="4854" max="4854" width="11.5546875" style="9" customWidth="1"/>
    <col min="4855" max="4855" width="11.44140625" style="9" customWidth="1"/>
    <col min="4856" max="4856" width="12.44140625" style="9" customWidth="1"/>
    <col min="4857" max="4857" width="9.6640625" style="9" customWidth="1"/>
    <col min="4858" max="4858" width="13.44140625" style="9" customWidth="1"/>
    <col min="4859" max="4859" width="12" style="9" customWidth="1"/>
    <col min="4860" max="4860" width="75.33203125" style="9" customWidth="1"/>
    <col min="4861" max="5096" width="8.88671875" style="9"/>
    <col min="5097" max="5097" width="8.44140625" style="9" customWidth="1"/>
    <col min="5098" max="5098" width="31" style="9" customWidth="1"/>
    <col min="5099" max="5099" width="7.5546875" style="9" customWidth="1"/>
    <col min="5100" max="5100" width="11.88671875" style="9" customWidth="1"/>
    <col min="5101" max="5101" width="15" style="9" customWidth="1"/>
    <col min="5102" max="5102" width="14.6640625" style="9" customWidth="1"/>
    <col min="5103" max="5103" width="13" style="9" customWidth="1"/>
    <col min="5104" max="5104" width="13.88671875" style="9" customWidth="1"/>
    <col min="5105" max="5105" width="12.88671875" style="9" customWidth="1"/>
    <col min="5106" max="5106" width="13.5546875" style="9" customWidth="1"/>
    <col min="5107" max="5107" width="14" style="9" customWidth="1"/>
    <col min="5108" max="5108" width="12.109375" style="9" customWidth="1"/>
    <col min="5109" max="5109" width="9.6640625" style="9" customWidth="1"/>
    <col min="5110" max="5110" width="11.5546875" style="9" customWidth="1"/>
    <col min="5111" max="5111" width="11.44140625" style="9" customWidth="1"/>
    <col min="5112" max="5112" width="12.44140625" style="9" customWidth="1"/>
    <col min="5113" max="5113" width="9.6640625" style="9" customWidth="1"/>
    <col min="5114" max="5114" width="13.44140625" style="9" customWidth="1"/>
    <col min="5115" max="5115" width="12" style="9" customWidth="1"/>
    <col min="5116" max="5116" width="75.33203125" style="9" customWidth="1"/>
    <col min="5117" max="5352" width="8.88671875" style="9"/>
    <col min="5353" max="5353" width="8.44140625" style="9" customWidth="1"/>
    <col min="5354" max="5354" width="31" style="9" customWidth="1"/>
    <col min="5355" max="5355" width="7.5546875" style="9" customWidth="1"/>
    <col min="5356" max="5356" width="11.88671875" style="9" customWidth="1"/>
    <col min="5357" max="5357" width="15" style="9" customWidth="1"/>
    <col min="5358" max="5358" width="14.6640625" style="9" customWidth="1"/>
    <col min="5359" max="5359" width="13" style="9" customWidth="1"/>
    <col min="5360" max="5360" width="13.88671875" style="9" customWidth="1"/>
    <col min="5361" max="5361" width="12.88671875" style="9" customWidth="1"/>
    <col min="5362" max="5362" width="13.5546875" style="9" customWidth="1"/>
    <col min="5363" max="5363" width="14" style="9" customWidth="1"/>
    <col min="5364" max="5364" width="12.109375" style="9" customWidth="1"/>
    <col min="5365" max="5365" width="9.6640625" style="9" customWidth="1"/>
    <col min="5366" max="5366" width="11.5546875" style="9" customWidth="1"/>
    <col min="5367" max="5367" width="11.44140625" style="9" customWidth="1"/>
    <col min="5368" max="5368" width="12.44140625" style="9" customWidth="1"/>
    <col min="5369" max="5369" width="9.6640625" style="9" customWidth="1"/>
    <col min="5370" max="5370" width="13.44140625" style="9" customWidth="1"/>
    <col min="5371" max="5371" width="12" style="9" customWidth="1"/>
    <col min="5372" max="5372" width="75.33203125" style="9" customWidth="1"/>
    <col min="5373" max="5608" width="8.88671875" style="9"/>
    <col min="5609" max="5609" width="8.44140625" style="9" customWidth="1"/>
    <col min="5610" max="5610" width="31" style="9" customWidth="1"/>
    <col min="5611" max="5611" width="7.5546875" style="9" customWidth="1"/>
    <col min="5612" max="5612" width="11.88671875" style="9" customWidth="1"/>
    <col min="5613" max="5613" width="15" style="9" customWidth="1"/>
    <col min="5614" max="5614" width="14.6640625" style="9" customWidth="1"/>
    <col min="5615" max="5615" width="13" style="9" customWidth="1"/>
    <col min="5616" max="5616" width="13.88671875" style="9" customWidth="1"/>
    <col min="5617" max="5617" width="12.88671875" style="9" customWidth="1"/>
    <col min="5618" max="5618" width="13.5546875" style="9" customWidth="1"/>
    <col min="5619" max="5619" width="14" style="9" customWidth="1"/>
    <col min="5620" max="5620" width="12.109375" style="9" customWidth="1"/>
    <col min="5621" max="5621" width="9.6640625" style="9" customWidth="1"/>
    <col min="5622" max="5622" width="11.5546875" style="9" customWidth="1"/>
    <col min="5623" max="5623" width="11.44140625" style="9" customWidth="1"/>
    <col min="5624" max="5624" width="12.44140625" style="9" customWidth="1"/>
    <col min="5625" max="5625" width="9.6640625" style="9" customWidth="1"/>
    <col min="5626" max="5626" width="13.44140625" style="9" customWidth="1"/>
    <col min="5627" max="5627" width="12" style="9" customWidth="1"/>
    <col min="5628" max="5628" width="75.33203125" style="9" customWidth="1"/>
    <col min="5629" max="5864" width="8.88671875" style="9"/>
    <col min="5865" max="5865" width="8.44140625" style="9" customWidth="1"/>
    <col min="5866" max="5866" width="31" style="9" customWidth="1"/>
    <col min="5867" max="5867" width="7.5546875" style="9" customWidth="1"/>
    <col min="5868" max="5868" width="11.88671875" style="9" customWidth="1"/>
    <col min="5869" max="5869" width="15" style="9" customWidth="1"/>
    <col min="5870" max="5870" width="14.6640625" style="9" customWidth="1"/>
    <col min="5871" max="5871" width="13" style="9" customWidth="1"/>
    <col min="5872" max="5872" width="13.88671875" style="9" customWidth="1"/>
    <col min="5873" max="5873" width="12.88671875" style="9" customWidth="1"/>
    <col min="5874" max="5874" width="13.5546875" style="9" customWidth="1"/>
    <col min="5875" max="5875" width="14" style="9" customWidth="1"/>
    <col min="5876" max="5876" width="12.109375" style="9" customWidth="1"/>
    <col min="5877" max="5877" width="9.6640625" style="9" customWidth="1"/>
    <col min="5878" max="5878" width="11.5546875" style="9" customWidth="1"/>
    <col min="5879" max="5879" width="11.44140625" style="9" customWidth="1"/>
    <col min="5880" max="5880" width="12.44140625" style="9" customWidth="1"/>
    <col min="5881" max="5881" width="9.6640625" style="9" customWidth="1"/>
    <col min="5882" max="5882" width="13.44140625" style="9" customWidth="1"/>
    <col min="5883" max="5883" width="12" style="9" customWidth="1"/>
    <col min="5884" max="5884" width="75.33203125" style="9" customWidth="1"/>
    <col min="5885" max="6120" width="8.88671875" style="9"/>
    <col min="6121" max="6121" width="8.44140625" style="9" customWidth="1"/>
    <col min="6122" max="6122" width="31" style="9" customWidth="1"/>
    <col min="6123" max="6123" width="7.5546875" style="9" customWidth="1"/>
    <col min="6124" max="6124" width="11.88671875" style="9" customWidth="1"/>
    <col min="6125" max="6125" width="15" style="9" customWidth="1"/>
    <col min="6126" max="6126" width="14.6640625" style="9" customWidth="1"/>
    <col min="6127" max="6127" width="13" style="9" customWidth="1"/>
    <col min="6128" max="6128" width="13.88671875" style="9" customWidth="1"/>
    <col min="6129" max="6129" width="12.88671875" style="9" customWidth="1"/>
    <col min="6130" max="6130" width="13.5546875" style="9" customWidth="1"/>
    <col min="6131" max="6131" width="14" style="9" customWidth="1"/>
    <col min="6132" max="6132" width="12.109375" style="9" customWidth="1"/>
    <col min="6133" max="6133" width="9.6640625" style="9" customWidth="1"/>
    <col min="6134" max="6134" width="11.5546875" style="9" customWidth="1"/>
    <col min="6135" max="6135" width="11.44140625" style="9" customWidth="1"/>
    <col min="6136" max="6136" width="12.44140625" style="9" customWidth="1"/>
    <col min="6137" max="6137" width="9.6640625" style="9" customWidth="1"/>
    <col min="6138" max="6138" width="13.44140625" style="9" customWidth="1"/>
    <col min="6139" max="6139" width="12" style="9" customWidth="1"/>
    <col min="6140" max="6140" width="75.33203125" style="9" customWidth="1"/>
    <col min="6141" max="6376" width="8.88671875" style="9"/>
    <col min="6377" max="6377" width="8.44140625" style="9" customWidth="1"/>
    <col min="6378" max="6378" width="31" style="9" customWidth="1"/>
    <col min="6379" max="6379" width="7.5546875" style="9" customWidth="1"/>
    <col min="6380" max="6380" width="11.88671875" style="9" customWidth="1"/>
    <col min="6381" max="6381" width="15" style="9" customWidth="1"/>
    <col min="6382" max="6382" width="14.6640625" style="9" customWidth="1"/>
    <col min="6383" max="6383" width="13" style="9" customWidth="1"/>
    <col min="6384" max="6384" width="13.88671875" style="9" customWidth="1"/>
    <col min="6385" max="6385" width="12.88671875" style="9" customWidth="1"/>
    <col min="6386" max="6386" width="13.5546875" style="9" customWidth="1"/>
    <col min="6387" max="6387" width="14" style="9" customWidth="1"/>
    <col min="6388" max="6388" width="12.109375" style="9" customWidth="1"/>
    <col min="6389" max="6389" width="9.6640625" style="9" customWidth="1"/>
    <col min="6390" max="6390" width="11.5546875" style="9" customWidth="1"/>
    <col min="6391" max="6391" width="11.44140625" style="9" customWidth="1"/>
    <col min="6392" max="6392" width="12.44140625" style="9" customWidth="1"/>
    <col min="6393" max="6393" width="9.6640625" style="9" customWidth="1"/>
    <col min="6394" max="6394" width="13.44140625" style="9" customWidth="1"/>
    <col min="6395" max="6395" width="12" style="9" customWidth="1"/>
    <col min="6396" max="6396" width="75.33203125" style="9" customWidth="1"/>
    <col min="6397" max="6632" width="8.88671875" style="9"/>
    <col min="6633" max="6633" width="8.44140625" style="9" customWidth="1"/>
    <col min="6634" max="6634" width="31" style="9" customWidth="1"/>
    <col min="6635" max="6635" width="7.5546875" style="9" customWidth="1"/>
    <col min="6636" max="6636" width="11.88671875" style="9" customWidth="1"/>
    <col min="6637" max="6637" width="15" style="9" customWidth="1"/>
    <col min="6638" max="6638" width="14.6640625" style="9" customWidth="1"/>
    <col min="6639" max="6639" width="13" style="9" customWidth="1"/>
    <col min="6640" max="6640" width="13.88671875" style="9" customWidth="1"/>
    <col min="6641" max="6641" width="12.88671875" style="9" customWidth="1"/>
    <col min="6642" max="6642" width="13.5546875" style="9" customWidth="1"/>
    <col min="6643" max="6643" width="14" style="9" customWidth="1"/>
    <col min="6644" max="6644" width="12.109375" style="9" customWidth="1"/>
    <col min="6645" max="6645" width="9.6640625" style="9" customWidth="1"/>
    <col min="6646" max="6646" width="11.5546875" style="9" customWidth="1"/>
    <col min="6647" max="6647" width="11.44140625" style="9" customWidth="1"/>
    <col min="6648" max="6648" width="12.44140625" style="9" customWidth="1"/>
    <col min="6649" max="6649" width="9.6640625" style="9" customWidth="1"/>
    <col min="6650" max="6650" width="13.44140625" style="9" customWidth="1"/>
    <col min="6651" max="6651" width="12" style="9" customWidth="1"/>
    <col min="6652" max="6652" width="75.33203125" style="9" customWidth="1"/>
    <col min="6653" max="6888" width="8.88671875" style="9"/>
    <col min="6889" max="6889" width="8.44140625" style="9" customWidth="1"/>
    <col min="6890" max="6890" width="31" style="9" customWidth="1"/>
    <col min="6891" max="6891" width="7.5546875" style="9" customWidth="1"/>
    <col min="6892" max="6892" width="11.88671875" style="9" customWidth="1"/>
    <col min="6893" max="6893" width="15" style="9" customWidth="1"/>
    <col min="6894" max="6894" width="14.6640625" style="9" customWidth="1"/>
    <col min="6895" max="6895" width="13" style="9" customWidth="1"/>
    <col min="6896" max="6896" width="13.88671875" style="9" customWidth="1"/>
    <col min="6897" max="6897" width="12.88671875" style="9" customWidth="1"/>
    <col min="6898" max="6898" width="13.5546875" style="9" customWidth="1"/>
    <col min="6899" max="6899" width="14" style="9" customWidth="1"/>
    <col min="6900" max="6900" width="12.109375" style="9" customWidth="1"/>
    <col min="6901" max="6901" width="9.6640625" style="9" customWidth="1"/>
    <col min="6902" max="6902" width="11.5546875" style="9" customWidth="1"/>
    <col min="6903" max="6903" width="11.44140625" style="9" customWidth="1"/>
    <col min="6904" max="6904" width="12.44140625" style="9" customWidth="1"/>
    <col min="6905" max="6905" width="9.6640625" style="9" customWidth="1"/>
    <col min="6906" max="6906" width="13.44140625" style="9" customWidth="1"/>
    <col min="6907" max="6907" width="12" style="9" customWidth="1"/>
    <col min="6908" max="6908" width="75.33203125" style="9" customWidth="1"/>
    <col min="6909" max="7144" width="8.88671875" style="9"/>
    <col min="7145" max="7145" width="8.44140625" style="9" customWidth="1"/>
    <col min="7146" max="7146" width="31" style="9" customWidth="1"/>
    <col min="7147" max="7147" width="7.5546875" style="9" customWidth="1"/>
    <col min="7148" max="7148" width="11.88671875" style="9" customWidth="1"/>
    <col min="7149" max="7149" width="15" style="9" customWidth="1"/>
    <col min="7150" max="7150" width="14.6640625" style="9" customWidth="1"/>
    <col min="7151" max="7151" width="13" style="9" customWidth="1"/>
    <col min="7152" max="7152" width="13.88671875" style="9" customWidth="1"/>
    <col min="7153" max="7153" width="12.88671875" style="9" customWidth="1"/>
    <col min="7154" max="7154" width="13.5546875" style="9" customWidth="1"/>
    <col min="7155" max="7155" width="14" style="9" customWidth="1"/>
    <col min="7156" max="7156" width="12.109375" style="9" customWidth="1"/>
    <col min="7157" max="7157" width="9.6640625" style="9" customWidth="1"/>
    <col min="7158" max="7158" width="11.5546875" style="9" customWidth="1"/>
    <col min="7159" max="7159" width="11.44140625" style="9" customWidth="1"/>
    <col min="7160" max="7160" width="12.44140625" style="9" customWidth="1"/>
    <col min="7161" max="7161" width="9.6640625" style="9" customWidth="1"/>
    <col min="7162" max="7162" width="13.44140625" style="9" customWidth="1"/>
    <col min="7163" max="7163" width="12" style="9" customWidth="1"/>
    <col min="7164" max="7164" width="75.33203125" style="9" customWidth="1"/>
    <col min="7165" max="7400" width="8.88671875" style="9"/>
    <col min="7401" max="7401" width="8.44140625" style="9" customWidth="1"/>
    <col min="7402" max="7402" width="31" style="9" customWidth="1"/>
    <col min="7403" max="7403" width="7.5546875" style="9" customWidth="1"/>
    <col min="7404" max="7404" width="11.88671875" style="9" customWidth="1"/>
    <col min="7405" max="7405" width="15" style="9" customWidth="1"/>
    <col min="7406" max="7406" width="14.6640625" style="9" customWidth="1"/>
    <col min="7407" max="7407" width="13" style="9" customWidth="1"/>
    <col min="7408" max="7408" width="13.88671875" style="9" customWidth="1"/>
    <col min="7409" max="7409" width="12.88671875" style="9" customWidth="1"/>
    <col min="7410" max="7410" width="13.5546875" style="9" customWidth="1"/>
    <col min="7411" max="7411" width="14" style="9" customWidth="1"/>
    <col min="7412" max="7412" width="12.109375" style="9" customWidth="1"/>
    <col min="7413" max="7413" width="9.6640625" style="9" customWidth="1"/>
    <col min="7414" max="7414" width="11.5546875" style="9" customWidth="1"/>
    <col min="7415" max="7415" width="11.44140625" style="9" customWidth="1"/>
    <col min="7416" max="7416" width="12.44140625" style="9" customWidth="1"/>
    <col min="7417" max="7417" width="9.6640625" style="9" customWidth="1"/>
    <col min="7418" max="7418" width="13.44140625" style="9" customWidth="1"/>
    <col min="7419" max="7419" width="12" style="9" customWidth="1"/>
    <col min="7420" max="7420" width="75.33203125" style="9" customWidth="1"/>
    <col min="7421" max="7656" width="8.88671875" style="9"/>
    <col min="7657" max="7657" width="8.44140625" style="9" customWidth="1"/>
    <col min="7658" max="7658" width="31" style="9" customWidth="1"/>
    <col min="7659" max="7659" width="7.5546875" style="9" customWidth="1"/>
    <col min="7660" max="7660" width="11.88671875" style="9" customWidth="1"/>
    <col min="7661" max="7661" width="15" style="9" customWidth="1"/>
    <col min="7662" max="7662" width="14.6640625" style="9" customWidth="1"/>
    <col min="7663" max="7663" width="13" style="9" customWidth="1"/>
    <col min="7664" max="7664" width="13.88671875" style="9" customWidth="1"/>
    <col min="7665" max="7665" width="12.88671875" style="9" customWidth="1"/>
    <col min="7666" max="7666" width="13.5546875" style="9" customWidth="1"/>
    <col min="7667" max="7667" width="14" style="9" customWidth="1"/>
    <col min="7668" max="7668" width="12.109375" style="9" customWidth="1"/>
    <col min="7669" max="7669" width="9.6640625" style="9" customWidth="1"/>
    <col min="7670" max="7670" width="11.5546875" style="9" customWidth="1"/>
    <col min="7671" max="7671" width="11.44140625" style="9" customWidth="1"/>
    <col min="7672" max="7672" width="12.44140625" style="9" customWidth="1"/>
    <col min="7673" max="7673" width="9.6640625" style="9" customWidth="1"/>
    <col min="7674" max="7674" width="13.44140625" style="9" customWidth="1"/>
    <col min="7675" max="7675" width="12" style="9" customWidth="1"/>
    <col min="7676" max="7676" width="75.33203125" style="9" customWidth="1"/>
    <col min="7677" max="7912" width="8.88671875" style="9"/>
    <col min="7913" max="7913" width="8.44140625" style="9" customWidth="1"/>
    <col min="7914" max="7914" width="31" style="9" customWidth="1"/>
    <col min="7915" max="7915" width="7.5546875" style="9" customWidth="1"/>
    <col min="7916" max="7916" width="11.88671875" style="9" customWidth="1"/>
    <col min="7917" max="7917" width="15" style="9" customWidth="1"/>
    <col min="7918" max="7918" width="14.6640625" style="9" customWidth="1"/>
    <col min="7919" max="7919" width="13" style="9" customWidth="1"/>
    <col min="7920" max="7920" width="13.88671875" style="9" customWidth="1"/>
    <col min="7921" max="7921" width="12.88671875" style="9" customWidth="1"/>
    <col min="7922" max="7922" width="13.5546875" style="9" customWidth="1"/>
    <col min="7923" max="7923" width="14" style="9" customWidth="1"/>
    <col min="7924" max="7924" width="12.109375" style="9" customWidth="1"/>
    <col min="7925" max="7925" width="9.6640625" style="9" customWidth="1"/>
    <col min="7926" max="7926" width="11.5546875" style="9" customWidth="1"/>
    <col min="7927" max="7927" width="11.44140625" style="9" customWidth="1"/>
    <col min="7928" max="7928" width="12.44140625" style="9" customWidth="1"/>
    <col min="7929" max="7929" width="9.6640625" style="9" customWidth="1"/>
    <col min="7930" max="7930" width="13.44140625" style="9" customWidth="1"/>
    <col min="7931" max="7931" width="12" style="9" customWidth="1"/>
    <col min="7932" max="7932" width="75.33203125" style="9" customWidth="1"/>
    <col min="7933" max="8168" width="8.88671875" style="9"/>
    <col min="8169" max="8169" width="8.44140625" style="9" customWidth="1"/>
    <col min="8170" max="8170" width="31" style="9" customWidth="1"/>
    <col min="8171" max="8171" width="7.5546875" style="9" customWidth="1"/>
    <col min="8172" max="8172" width="11.88671875" style="9" customWidth="1"/>
    <col min="8173" max="8173" width="15" style="9" customWidth="1"/>
    <col min="8174" max="8174" width="14.6640625" style="9" customWidth="1"/>
    <col min="8175" max="8175" width="13" style="9" customWidth="1"/>
    <col min="8176" max="8176" width="13.88671875" style="9" customWidth="1"/>
    <col min="8177" max="8177" width="12.88671875" style="9" customWidth="1"/>
    <col min="8178" max="8178" width="13.5546875" style="9" customWidth="1"/>
    <col min="8179" max="8179" width="14" style="9" customWidth="1"/>
    <col min="8180" max="8180" width="12.109375" style="9" customWidth="1"/>
    <col min="8181" max="8181" width="9.6640625" style="9" customWidth="1"/>
    <col min="8182" max="8182" width="11.5546875" style="9" customWidth="1"/>
    <col min="8183" max="8183" width="11.44140625" style="9" customWidth="1"/>
    <col min="8184" max="8184" width="12.44140625" style="9" customWidth="1"/>
    <col min="8185" max="8185" width="9.6640625" style="9" customWidth="1"/>
    <col min="8186" max="8186" width="13.44140625" style="9" customWidth="1"/>
    <col min="8187" max="8187" width="12" style="9" customWidth="1"/>
    <col min="8188" max="8188" width="75.33203125" style="9" customWidth="1"/>
    <col min="8189" max="8424" width="8.88671875" style="9"/>
    <col min="8425" max="8425" width="8.44140625" style="9" customWidth="1"/>
    <col min="8426" max="8426" width="31" style="9" customWidth="1"/>
    <col min="8427" max="8427" width="7.5546875" style="9" customWidth="1"/>
    <col min="8428" max="8428" width="11.88671875" style="9" customWidth="1"/>
    <col min="8429" max="8429" width="15" style="9" customWidth="1"/>
    <col min="8430" max="8430" width="14.6640625" style="9" customWidth="1"/>
    <col min="8431" max="8431" width="13" style="9" customWidth="1"/>
    <col min="8432" max="8432" width="13.88671875" style="9" customWidth="1"/>
    <col min="8433" max="8433" width="12.88671875" style="9" customWidth="1"/>
    <col min="8434" max="8434" width="13.5546875" style="9" customWidth="1"/>
    <col min="8435" max="8435" width="14" style="9" customWidth="1"/>
    <col min="8436" max="8436" width="12.109375" style="9" customWidth="1"/>
    <col min="8437" max="8437" width="9.6640625" style="9" customWidth="1"/>
    <col min="8438" max="8438" width="11.5546875" style="9" customWidth="1"/>
    <col min="8439" max="8439" width="11.44140625" style="9" customWidth="1"/>
    <col min="8440" max="8440" width="12.44140625" style="9" customWidth="1"/>
    <col min="8441" max="8441" width="9.6640625" style="9" customWidth="1"/>
    <col min="8442" max="8442" width="13.44140625" style="9" customWidth="1"/>
    <col min="8443" max="8443" width="12" style="9" customWidth="1"/>
    <col min="8444" max="8444" width="75.33203125" style="9" customWidth="1"/>
    <col min="8445" max="8680" width="8.88671875" style="9"/>
    <col min="8681" max="8681" width="8.44140625" style="9" customWidth="1"/>
    <col min="8682" max="8682" width="31" style="9" customWidth="1"/>
    <col min="8683" max="8683" width="7.5546875" style="9" customWidth="1"/>
    <col min="8684" max="8684" width="11.88671875" style="9" customWidth="1"/>
    <col min="8685" max="8685" width="15" style="9" customWidth="1"/>
    <col min="8686" max="8686" width="14.6640625" style="9" customWidth="1"/>
    <col min="8687" max="8687" width="13" style="9" customWidth="1"/>
    <col min="8688" max="8688" width="13.88671875" style="9" customWidth="1"/>
    <col min="8689" max="8689" width="12.88671875" style="9" customWidth="1"/>
    <col min="8690" max="8690" width="13.5546875" style="9" customWidth="1"/>
    <col min="8691" max="8691" width="14" style="9" customWidth="1"/>
    <col min="8692" max="8692" width="12.109375" style="9" customWidth="1"/>
    <col min="8693" max="8693" width="9.6640625" style="9" customWidth="1"/>
    <col min="8694" max="8694" width="11.5546875" style="9" customWidth="1"/>
    <col min="8695" max="8695" width="11.44140625" style="9" customWidth="1"/>
    <col min="8696" max="8696" width="12.44140625" style="9" customWidth="1"/>
    <col min="8697" max="8697" width="9.6640625" style="9" customWidth="1"/>
    <col min="8698" max="8698" width="13.44140625" style="9" customWidth="1"/>
    <col min="8699" max="8699" width="12" style="9" customWidth="1"/>
    <col min="8700" max="8700" width="75.33203125" style="9" customWidth="1"/>
    <col min="8701" max="8936" width="8.88671875" style="9"/>
    <col min="8937" max="8937" width="8.44140625" style="9" customWidth="1"/>
    <col min="8938" max="8938" width="31" style="9" customWidth="1"/>
    <col min="8939" max="8939" width="7.5546875" style="9" customWidth="1"/>
    <col min="8940" max="8940" width="11.88671875" style="9" customWidth="1"/>
    <col min="8941" max="8941" width="15" style="9" customWidth="1"/>
    <col min="8942" max="8942" width="14.6640625" style="9" customWidth="1"/>
    <col min="8943" max="8943" width="13" style="9" customWidth="1"/>
    <col min="8944" max="8944" width="13.88671875" style="9" customWidth="1"/>
    <col min="8945" max="8945" width="12.88671875" style="9" customWidth="1"/>
    <col min="8946" max="8946" width="13.5546875" style="9" customWidth="1"/>
    <col min="8947" max="8947" width="14" style="9" customWidth="1"/>
    <col min="8948" max="8948" width="12.109375" style="9" customWidth="1"/>
    <col min="8949" max="8949" width="9.6640625" style="9" customWidth="1"/>
    <col min="8950" max="8950" width="11.5546875" style="9" customWidth="1"/>
    <col min="8951" max="8951" width="11.44140625" style="9" customWidth="1"/>
    <col min="8952" max="8952" width="12.44140625" style="9" customWidth="1"/>
    <col min="8953" max="8953" width="9.6640625" style="9" customWidth="1"/>
    <col min="8954" max="8954" width="13.44140625" style="9" customWidth="1"/>
    <col min="8955" max="8955" width="12" style="9" customWidth="1"/>
    <col min="8956" max="8956" width="75.33203125" style="9" customWidth="1"/>
    <col min="8957" max="9192" width="8.88671875" style="9"/>
    <col min="9193" max="9193" width="8.44140625" style="9" customWidth="1"/>
    <col min="9194" max="9194" width="31" style="9" customWidth="1"/>
    <col min="9195" max="9195" width="7.5546875" style="9" customWidth="1"/>
    <col min="9196" max="9196" width="11.88671875" style="9" customWidth="1"/>
    <col min="9197" max="9197" width="15" style="9" customWidth="1"/>
    <col min="9198" max="9198" width="14.6640625" style="9" customWidth="1"/>
    <col min="9199" max="9199" width="13" style="9" customWidth="1"/>
    <col min="9200" max="9200" width="13.88671875" style="9" customWidth="1"/>
    <col min="9201" max="9201" width="12.88671875" style="9" customWidth="1"/>
    <col min="9202" max="9202" width="13.5546875" style="9" customWidth="1"/>
    <col min="9203" max="9203" width="14" style="9" customWidth="1"/>
    <col min="9204" max="9204" width="12.109375" style="9" customWidth="1"/>
    <col min="9205" max="9205" width="9.6640625" style="9" customWidth="1"/>
    <col min="9206" max="9206" width="11.5546875" style="9" customWidth="1"/>
    <col min="9207" max="9207" width="11.44140625" style="9" customWidth="1"/>
    <col min="9208" max="9208" width="12.44140625" style="9" customWidth="1"/>
    <col min="9209" max="9209" width="9.6640625" style="9" customWidth="1"/>
    <col min="9210" max="9210" width="13.44140625" style="9" customWidth="1"/>
    <col min="9211" max="9211" width="12" style="9" customWidth="1"/>
    <col min="9212" max="9212" width="75.33203125" style="9" customWidth="1"/>
    <col min="9213" max="9448" width="8.88671875" style="9"/>
    <col min="9449" max="9449" width="8.44140625" style="9" customWidth="1"/>
    <col min="9450" max="9450" width="31" style="9" customWidth="1"/>
    <col min="9451" max="9451" width="7.5546875" style="9" customWidth="1"/>
    <col min="9452" max="9452" width="11.88671875" style="9" customWidth="1"/>
    <col min="9453" max="9453" width="15" style="9" customWidth="1"/>
    <col min="9454" max="9454" width="14.6640625" style="9" customWidth="1"/>
    <col min="9455" max="9455" width="13" style="9" customWidth="1"/>
    <col min="9456" max="9456" width="13.88671875" style="9" customWidth="1"/>
    <col min="9457" max="9457" width="12.88671875" style="9" customWidth="1"/>
    <col min="9458" max="9458" width="13.5546875" style="9" customWidth="1"/>
    <col min="9459" max="9459" width="14" style="9" customWidth="1"/>
    <col min="9460" max="9460" width="12.109375" style="9" customWidth="1"/>
    <col min="9461" max="9461" width="9.6640625" style="9" customWidth="1"/>
    <col min="9462" max="9462" width="11.5546875" style="9" customWidth="1"/>
    <col min="9463" max="9463" width="11.44140625" style="9" customWidth="1"/>
    <col min="9464" max="9464" width="12.44140625" style="9" customWidth="1"/>
    <col min="9465" max="9465" width="9.6640625" style="9" customWidth="1"/>
    <col min="9466" max="9466" width="13.44140625" style="9" customWidth="1"/>
    <col min="9467" max="9467" width="12" style="9" customWidth="1"/>
    <col min="9468" max="9468" width="75.33203125" style="9" customWidth="1"/>
    <col min="9469" max="9704" width="8.88671875" style="9"/>
    <col min="9705" max="9705" width="8.44140625" style="9" customWidth="1"/>
    <col min="9706" max="9706" width="31" style="9" customWidth="1"/>
    <col min="9707" max="9707" width="7.5546875" style="9" customWidth="1"/>
    <col min="9708" max="9708" width="11.88671875" style="9" customWidth="1"/>
    <col min="9709" max="9709" width="15" style="9" customWidth="1"/>
    <col min="9710" max="9710" width="14.6640625" style="9" customWidth="1"/>
    <col min="9711" max="9711" width="13" style="9" customWidth="1"/>
    <col min="9712" max="9712" width="13.88671875" style="9" customWidth="1"/>
    <col min="9713" max="9713" width="12.88671875" style="9" customWidth="1"/>
    <col min="9714" max="9714" width="13.5546875" style="9" customWidth="1"/>
    <col min="9715" max="9715" width="14" style="9" customWidth="1"/>
    <col min="9716" max="9716" width="12.109375" style="9" customWidth="1"/>
    <col min="9717" max="9717" width="9.6640625" style="9" customWidth="1"/>
    <col min="9718" max="9718" width="11.5546875" style="9" customWidth="1"/>
    <col min="9719" max="9719" width="11.44140625" style="9" customWidth="1"/>
    <col min="9720" max="9720" width="12.44140625" style="9" customWidth="1"/>
    <col min="9721" max="9721" width="9.6640625" style="9" customWidth="1"/>
    <col min="9722" max="9722" width="13.44140625" style="9" customWidth="1"/>
    <col min="9723" max="9723" width="12" style="9" customWidth="1"/>
    <col min="9724" max="9724" width="75.33203125" style="9" customWidth="1"/>
    <col min="9725" max="9960" width="8.88671875" style="9"/>
    <col min="9961" max="9961" width="8.44140625" style="9" customWidth="1"/>
    <col min="9962" max="9962" width="31" style="9" customWidth="1"/>
    <col min="9963" max="9963" width="7.5546875" style="9" customWidth="1"/>
    <col min="9964" max="9964" width="11.88671875" style="9" customWidth="1"/>
    <col min="9965" max="9965" width="15" style="9" customWidth="1"/>
    <col min="9966" max="9966" width="14.6640625" style="9" customWidth="1"/>
    <col min="9967" max="9967" width="13" style="9" customWidth="1"/>
    <col min="9968" max="9968" width="13.88671875" style="9" customWidth="1"/>
    <col min="9969" max="9969" width="12.88671875" style="9" customWidth="1"/>
    <col min="9970" max="9970" width="13.5546875" style="9" customWidth="1"/>
    <col min="9971" max="9971" width="14" style="9" customWidth="1"/>
    <col min="9972" max="9972" width="12.109375" style="9" customWidth="1"/>
    <col min="9973" max="9973" width="9.6640625" style="9" customWidth="1"/>
    <col min="9974" max="9974" width="11.5546875" style="9" customWidth="1"/>
    <col min="9975" max="9975" width="11.44140625" style="9" customWidth="1"/>
    <col min="9976" max="9976" width="12.44140625" style="9" customWidth="1"/>
    <col min="9977" max="9977" width="9.6640625" style="9" customWidth="1"/>
    <col min="9978" max="9978" width="13.44140625" style="9" customWidth="1"/>
    <col min="9979" max="9979" width="12" style="9" customWidth="1"/>
    <col min="9980" max="9980" width="75.33203125" style="9" customWidth="1"/>
    <col min="9981" max="10216" width="8.88671875" style="9"/>
    <col min="10217" max="10217" width="8.44140625" style="9" customWidth="1"/>
    <col min="10218" max="10218" width="31" style="9" customWidth="1"/>
    <col min="10219" max="10219" width="7.5546875" style="9" customWidth="1"/>
    <col min="10220" max="10220" width="11.88671875" style="9" customWidth="1"/>
    <col min="10221" max="10221" width="15" style="9" customWidth="1"/>
    <col min="10222" max="10222" width="14.6640625" style="9" customWidth="1"/>
    <col min="10223" max="10223" width="13" style="9" customWidth="1"/>
    <col min="10224" max="10224" width="13.88671875" style="9" customWidth="1"/>
    <col min="10225" max="10225" width="12.88671875" style="9" customWidth="1"/>
    <col min="10226" max="10226" width="13.5546875" style="9" customWidth="1"/>
    <col min="10227" max="10227" width="14" style="9" customWidth="1"/>
    <col min="10228" max="10228" width="12.109375" style="9" customWidth="1"/>
    <col min="10229" max="10229" width="9.6640625" style="9" customWidth="1"/>
    <col min="10230" max="10230" width="11.5546875" style="9" customWidth="1"/>
    <col min="10231" max="10231" width="11.44140625" style="9" customWidth="1"/>
    <col min="10232" max="10232" width="12.44140625" style="9" customWidth="1"/>
    <col min="10233" max="10233" width="9.6640625" style="9" customWidth="1"/>
    <col min="10234" max="10234" width="13.44140625" style="9" customWidth="1"/>
    <col min="10235" max="10235" width="12" style="9" customWidth="1"/>
    <col min="10236" max="10236" width="75.33203125" style="9" customWidth="1"/>
    <col min="10237" max="10472" width="8.88671875" style="9"/>
    <col min="10473" max="10473" width="8.44140625" style="9" customWidth="1"/>
    <col min="10474" max="10474" width="31" style="9" customWidth="1"/>
    <col min="10475" max="10475" width="7.5546875" style="9" customWidth="1"/>
    <col min="10476" max="10476" width="11.88671875" style="9" customWidth="1"/>
    <col min="10477" max="10477" width="15" style="9" customWidth="1"/>
    <col min="10478" max="10478" width="14.6640625" style="9" customWidth="1"/>
    <col min="10479" max="10479" width="13" style="9" customWidth="1"/>
    <col min="10480" max="10480" width="13.88671875" style="9" customWidth="1"/>
    <col min="10481" max="10481" width="12.88671875" style="9" customWidth="1"/>
    <col min="10482" max="10482" width="13.5546875" style="9" customWidth="1"/>
    <col min="10483" max="10483" width="14" style="9" customWidth="1"/>
    <col min="10484" max="10484" width="12.109375" style="9" customWidth="1"/>
    <col min="10485" max="10485" width="9.6640625" style="9" customWidth="1"/>
    <col min="10486" max="10486" width="11.5546875" style="9" customWidth="1"/>
    <col min="10487" max="10487" width="11.44140625" style="9" customWidth="1"/>
    <col min="10488" max="10488" width="12.44140625" style="9" customWidth="1"/>
    <col min="10489" max="10489" width="9.6640625" style="9" customWidth="1"/>
    <col min="10490" max="10490" width="13.44140625" style="9" customWidth="1"/>
    <col min="10491" max="10491" width="12" style="9" customWidth="1"/>
    <col min="10492" max="10492" width="75.33203125" style="9" customWidth="1"/>
    <col min="10493" max="10728" width="8.88671875" style="9"/>
    <col min="10729" max="10729" width="8.44140625" style="9" customWidth="1"/>
    <col min="10730" max="10730" width="31" style="9" customWidth="1"/>
    <col min="10731" max="10731" width="7.5546875" style="9" customWidth="1"/>
    <col min="10732" max="10732" width="11.88671875" style="9" customWidth="1"/>
    <col min="10733" max="10733" width="15" style="9" customWidth="1"/>
    <col min="10734" max="10734" width="14.6640625" style="9" customWidth="1"/>
    <col min="10735" max="10735" width="13" style="9" customWidth="1"/>
    <col min="10736" max="10736" width="13.88671875" style="9" customWidth="1"/>
    <col min="10737" max="10737" width="12.88671875" style="9" customWidth="1"/>
    <col min="10738" max="10738" width="13.5546875" style="9" customWidth="1"/>
    <col min="10739" max="10739" width="14" style="9" customWidth="1"/>
    <col min="10740" max="10740" width="12.109375" style="9" customWidth="1"/>
    <col min="10741" max="10741" width="9.6640625" style="9" customWidth="1"/>
    <col min="10742" max="10742" width="11.5546875" style="9" customWidth="1"/>
    <col min="10743" max="10743" width="11.44140625" style="9" customWidth="1"/>
    <col min="10744" max="10744" width="12.44140625" style="9" customWidth="1"/>
    <col min="10745" max="10745" width="9.6640625" style="9" customWidth="1"/>
    <col min="10746" max="10746" width="13.44140625" style="9" customWidth="1"/>
    <col min="10747" max="10747" width="12" style="9" customWidth="1"/>
    <col min="10748" max="10748" width="75.33203125" style="9" customWidth="1"/>
    <col min="10749" max="10984" width="8.88671875" style="9"/>
    <col min="10985" max="10985" width="8.44140625" style="9" customWidth="1"/>
    <col min="10986" max="10986" width="31" style="9" customWidth="1"/>
    <col min="10987" max="10987" width="7.5546875" style="9" customWidth="1"/>
    <col min="10988" max="10988" width="11.88671875" style="9" customWidth="1"/>
    <col min="10989" max="10989" width="15" style="9" customWidth="1"/>
    <col min="10990" max="10990" width="14.6640625" style="9" customWidth="1"/>
    <col min="10991" max="10991" width="13" style="9" customWidth="1"/>
    <col min="10992" max="10992" width="13.88671875" style="9" customWidth="1"/>
    <col min="10993" max="10993" width="12.88671875" style="9" customWidth="1"/>
    <col min="10994" max="10994" width="13.5546875" style="9" customWidth="1"/>
    <col min="10995" max="10995" width="14" style="9" customWidth="1"/>
    <col min="10996" max="10996" width="12.109375" style="9" customWidth="1"/>
    <col min="10997" max="10997" width="9.6640625" style="9" customWidth="1"/>
    <col min="10998" max="10998" width="11.5546875" style="9" customWidth="1"/>
    <col min="10999" max="10999" width="11.44140625" style="9" customWidth="1"/>
    <col min="11000" max="11000" width="12.44140625" style="9" customWidth="1"/>
    <col min="11001" max="11001" width="9.6640625" style="9" customWidth="1"/>
    <col min="11002" max="11002" width="13.44140625" style="9" customWidth="1"/>
    <col min="11003" max="11003" width="12" style="9" customWidth="1"/>
    <col min="11004" max="11004" width="75.33203125" style="9" customWidth="1"/>
    <col min="11005" max="11240" width="8.88671875" style="9"/>
    <col min="11241" max="11241" width="8.44140625" style="9" customWidth="1"/>
    <col min="11242" max="11242" width="31" style="9" customWidth="1"/>
    <col min="11243" max="11243" width="7.5546875" style="9" customWidth="1"/>
    <col min="11244" max="11244" width="11.88671875" style="9" customWidth="1"/>
    <col min="11245" max="11245" width="15" style="9" customWidth="1"/>
    <col min="11246" max="11246" width="14.6640625" style="9" customWidth="1"/>
    <col min="11247" max="11247" width="13" style="9" customWidth="1"/>
    <col min="11248" max="11248" width="13.88671875" style="9" customWidth="1"/>
    <col min="11249" max="11249" width="12.88671875" style="9" customWidth="1"/>
    <col min="11250" max="11250" width="13.5546875" style="9" customWidth="1"/>
    <col min="11251" max="11251" width="14" style="9" customWidth="1"/>
    <col min="11252" max="11252" width="12.109375" style="9" customWidth="1"/>
    <col min="11253" max="11253" width="9.6640625" style="9" customWidth="1"/>
    <col min="11254" max="11254" width="11.5546875" style="9" customWidth="1"/>
    <col min="11255" max="11255" width="11.44140625" style="9" customWidth="1"/>
    <col min="11256" max="11256" width="12.44140625" style="9" customWidth="1"/>
    <col min="11257" max="11257" width="9.6640625" style="9" customWidth="1"/>
    <col min="11258" max="11258" width="13.44140625" style="9" customWidth="1"/>
    <col min="11259" max="11259" width="12" style="9" customWidth="1"/>
    <col min="11260" max="11260" width="75.33203125" style="9" customWidth="1"/>
    <col min="11261" max="11496" width="8.88671875" style="9"/>
    <col min="11497" max="11497" width="8.44140625" style="9" customWidth="1"/>
    <col min="11498" max="11498" width="31" style="9" customWidth="1"/>
    <col min="11499" max="11499" width="7.5546875" style="9" customWidth="1"/>
    <col min="11500" max="11500" width="11.88671875" style="9" customWidth="1"/>
    <col min="11501" max="11501" width="15" style="9" customWidth="1"/>
    <col min="11502" max="11502" width="14.6640625" style="9" customWidth="1"/>
    <col min="11503" max="11503" width="13" style="9" customWidth="1"/>
    <col min="11504" max="11504" width="13.88671875" style="9" customWidth="1"/>
    <col min="11505" max="11505" width="12.88671875" style="9" customWidth="1"/>
    <col min="11506" max="11506" width="13.5546875" style="9" customWidth="1"/>
    <col min="11507" max="11507" width="14" style="9" customWidth="1"/>
    <col min="11508" max="11508" width="12.109375" style="9" customWidth="1"/>
    <col min="11509" max="11509" width="9.6640625" style="9" customWidth="1"/>
    <col min="11510" max="11510" width="11.5546875" style="9" customWidth="1"/>
    <col min="11511" max="11511" width="11.44140625" style="9" customWidth="1"/>
    <col min="11512" max="11512" width="12.44140625" style="9" customWidth="1"/>
    <col min="11513" max="11513" width="9.6640625" style="9" customWidth="1"/>
    <col min="11514" max="11514" width="13.44140625" style="9" customWidth="1"/>
    <col min="11515" max="11515" width="12" style="9" customWidth="1"/>
    <col min="11516" max="11516" width="75.33203125" style="9" customWidth="1"/>
    <col min="11517" max="11752" width="8.88671875" style="9"/>
    <col min="11753" max="11753" width="8.44140625" style="9" customWidth="1"/>
    <col min="11754" max="11754" width="31" style="9" customWidth="1"/>
    <col min="11755" max="11755" width="7.5546875" style="9" customWidth="1"/>
    <col min="11756" max="11756" width="11.88671875" style="9" customWidth="1"/>
    <col min="11757" max="11757" width="15" style="9" customWidth="1"/>
    <col min="11758" max="11758" width="14.6640625" style="9" customWidth="1"/>
    <col min="11759" max="11759" width="13" style="9" customWidth="1"/>
    <col min="11760" max="11760" width="13.88671875" style="9" customWidth="1"/>
    <col min="11761" max="11761" width="12.88671875" style="9" customWidth="1"/>
    <col min="11762" max="11762" width="13.5546875" style="9" customWidth="1"/>
    <col min="11763" max="11763" width="14" style="9" customWidth="1"/>
    <col min="11764" max="11764" width="12.109375" style="9" customWidth="1"/>
    <col min="11765" max="11765" width="9.6640625" style="9" customWidth="1"/>
    <col min="11766" max="11766" width="11.5546875" style="9" customWidth="1"/>
    <col min="11767" max="11767" width="11.44140625" style="9" customWidth="1"/>
    <col min="11768" max="11768" width="12.44140625" style="9" customWidth="1"/>
    <col min="11769" max="11769" width="9.6640625" style="9" customWidth="1"/>
    <col min="11770" max="11770" width="13.44140625" style="9" customWidth="1"/>
    <col min="11771" max="11771" width="12" style="9" customWidth="1"/>
    <col min="11772" max="11772" width="75.33203125" style="9" customWidth="1"/>
    <col min="11773" max="12008" width="8.88671875" style="9"/>
    <col min="12009" max="12009" width="8.44140625" style="9" customWidth="1"/>
    <col min="12010" max="12010" width="31" style="9" customWidth="1"/>
    <col min="12011" max="12011" width="7.5546875" style="9" customWidth="1"/>
    <col min="12012" max="12012" width="11.88671875" style="9" customWidth="1"/>
    <col min="12013" max="12013" width="15" style="9" customWidth="1"/>
    <col min="12014" max="12014" width="14.6640625" style="9" customWidth="1"/>
    <col min="12015" max="12015" width="13" style="9" customWidth="1"/>
    <col min="12016" max="12016" width="13.88671875" style="9" customWidth="1"/>
    <col min="12017" max="12017" width="12.88671875" style="9" customWidth="1"/>
    <col min="12018" max="12018" width="13.5546875" style="9" customWidth="1"/>
    <col min="12019" max="12019" width="14" style="9" customWidth="1"/>
    <col min="12020" max="12020" width="12.109375" style="9" customWidth="1"/>
    <col min="12021" max="12021" width="9.6640625" style="9" customWidth="1"/>
    <col min="12022" max="12022" width="11.5546875" style="9" customWidth="1"/>
    <col min="12023" max="12023" width="11.44140625" style="9" customWidth="1"/>
    <col min="12024" max="12024" width="12.44140625" style="9" customWidth="1"/>
    <col min="12025" max="12025" width="9.6640625" style="9" customWidth="1"/>
    <col min="12026" max="12026" width="13.44140625" style="9" customWidth="1"/>
    <col min="12027" max="12027" width="12" style="9" customWidth="1"/>
    <col min="12028" max="12028" width="75.33203125" style="9" customWidth="1"/>
    <col min="12029" max="12264" width="8.88671875" style="9"/>
    <col min="12265" max="12265" width="8.44140625" style="9" customWidth="1"/>
    <col min="12266" max="12266" width="31" style="9" customWidth="1"/>
    <col min="12267" max="12267" width="7.5546875" style="9" customWidth="1"/>
    <col min="12268" max="12268" width="11.88671875" style="9" customWidth="1"/>
    <col min="12269" max="12269" width="15" style="9" customWidth="1"/>
    <col min="12270" max="12270" width="14.6640625" style="9" customWidth="1"/>
    <col min="12271" max="12271" width="13" style="9" customWidth="1"/>
    <col min="12272" max="12272" width="13.88671875" style="9" customWidth="1"/>
    <col min="12273" max="12273" width="12.88671875" style="9" customWidth="1"/>
    <col min="12274" max="12274" width="13.5546875" style="9" customWidth="1"/>
    <col min="12275" max="12275" width="14" style="9" customWidth="1"/>
    <col min="12276" max="12276" width="12.109375" style="9" customWidth="1"/>
    <col min="12277" max="12277" width="9.6640625" style="9" customWidth="1"/>
    <col min="12278" max="12278" width="11.5546875" style="9" customWidth="1"/>
    <col min="12279" max="12279" width="11.44140625" style="9" customWidth="1"/>
    <col min="12280" max="12280" width="12.44140625" style="9" customWidth="1"/>
    <col min="12281" max="12281" width="9.6640625" style="9" customWidth="1"/>
    <col min="12282" max="12282" width="13.44140625" style="9" customWidth="1"/>
    <col min="12283" max="12283" width="12" style="9" customWidth="1"/>
    <col min="12284" max="12284" width="75.33203125" style="9" customWidth="1"/>
    <col min="12285" max="12520" width="8.88671875" style="9"/>
    <col min="12521" max="12521" width="8.44140625" style="9" customWidth="1"/>
    <col min="12522" max="12522" width="31" style="9" customWidth="1"/>
    <col min="12523" max="12523" width="7.5546875" style="9" customWidth="1"/>
    <col min="12524" max="12524" width="11.88671875" style="9" customWidth="1"/>
    <col min="12525" max="12525" width="15" style="9" customWidth="1"/>
    <col min="12526" max="12526" width="14.6640625" style="9" customWidth="1"/>
    <col min="12527" max="12527" width="13" style="9" customWidth="1"/>
    <col min="12528" max="12528" width="13.88671875" style="9" customWidth="1"/>
    <col min="12529" max="12529" width="12.88671875" style="9" customWidth="1"/>
    <col min="12530" max="12530" width="13.5546875" style="9" customWidth="1"/>
    <col min="12531" max="12531" width="14" style="9" customWidth="1"/>
    <col min="12532" max="12532" width="12.109375" style="9" customWidth="1"/>
    <col min="12533" max="12533" width="9.6640625" style="9" customWidth="1"/>
    <col min="12534" max="12534" width="11.5546875" style="9" customWidth="1"/>
    <col min="12535" max="12535" width="11.44140625" style="9" customWidth="1"/>
    <col min="12536" max="12536" width="12.44140625" style="9" customWidth="1"/>
    <col min="12537" max="12537" width="9.6640625" style="9" customWidth="1"/>
    <col min="12538" max="12538" width="13.44140625" style="9" customWidth="1"/>
    <col min="12539" max="12539" width="12" style="9" customWidth="1"/>
    <col min="12540" max="12540" width="75.33203125" style="9" customWidth="1"/>
    <col min="12541" max="12776" width="8.88671875" style="9"/>
    <col min="12777" max="12777" width="8.44140625" style="9" customWidth="1"/>
    <col min="12778" max="12778" width="31" style="9" customWidth="1"/>
    <col min="12779" max="12779" width="7.5546875" style="9" customWidth="1"/>
    <col min="12780" max="12780" width="11.88671875" style="9" customWidth="1"/>
    <col min="12781" max="12781" width="15" style="9" customWidth="1"/>
    <col min="12782" max="12782" width="14.6640625" style="9" customWidth="1"/>
    <col min="12783" max="12783" width="13" style="9" customWidth="1"/>
    <col min="12784" max="12784" width="13.88671875" style="9" customWidth="1"/>
    <col min="12785" max="12785" width="12.88671875" style="9" customWidth="1"/>
    <col min="12786" max="12786" width="13.5546875" style="9" customWidth="1"/>
    <col min="12787" max="12787" width="14" style="9" customWidth="1"/>
    <col min="12788" max="12788" width="12.109375" style="9" customWidth="1"/>
    <col min="12789" max="12789" width="9.6640625" style="9" customWidth="1"/>
    <col min="12790" max="12790" width="11.5546875" style="9" customWidth="1"/>
    <col min="12791" max="12791" width="11.44140625" style="9" customWidth="1"/>
    <col min="12792" max="12792" width="12.44140625" style="9" customWidth="1"/>
    <col min="12793" max="12793" width="9.6640625" style="9" customWidth="1"/>
    <col min="12794" max="12794" width="13.44140625" style="9" customWidth="1"/>
    <col min="12795" max="12795" width="12" style="9" customWidth="1"/>
    <col min="12796" max="12796" width="75.33203125" style="9" customWidth="1"/>
    <col min="12797" max="13032" width="8.88671875" style="9"/>
    <col min="13033" max="13033" width="8.44140625" style="9" customWidth="1"/>
    <col min="13034" max="13034" width="31" style="9" customWidth="1"/>
    <col min="13035" max="13035" width="7.5546875" style="9" customWidth="1"/>
    <col min="13036" max="13036" width="11.88671875" style="9" customWidth="1"/>
    <col min="13037" max="13037" width="15" style="9" customWidth="1"/>
    <col min="13038" max="13038" width="14.6640625" style="9" customWidth="1"/>
    <col min="13039" max="13039" width="13" style="9" customWidth="1"/>
    <col min="13040" max="13040" width="13.88671875" style="9" customWidth="1"/>
    <col min="13041" max="13041" width="12.88671875" style="9" customWidth="1"/>
    <col min="13042" max="13042" width="13.5546875" style="9" customWidth="1"/>
    <col min="13043" max="13043" width="14" style="9" customWidth="1"/>
    <col min="13044" max="13044" width="12.109375" style="9" customWidth="1"/>
    <col min="13045" max="13045" width="9.6640625" style="9" customWidth="1"/>
    <col min="13046" max="13046" width="11.5546875" style="9" customWidth="1"/>
    <col min="13047" max="13047" width="11.44140625" style="9" customWidth="1"/>
    <col min="13048" max="13048" width="12.44140625" style="9" customWidth="1"/>
    <col min="13049" max="13049" width="9.6640625" style="9" customWidth="1"/>
    <col min="13050" max="13050" width="13.44140625" style="9" customWidth="1"/>
    <col min="13051" max="13051" width="12" style="9" customWidth="1"/>
    <col min="13052" max="13052" width="75.33203125" style="9" customWidth="1"/>
    <col min="13053" max="13288" width="8.88671875" style="9"/>
    <col min="13289" max="13289" width="8.44140625" style="9" customWidth="1"/>
    <col min="13290" max="13290" width="31" style="9" customWidth="1"/>
    <col min="13291" max="13291" width="7.5546875" style="9" customWidth="1"/>
    <col min="13292" max="13292" width="11.88671875" style="9" customWidth="1"/>
    <col min="13293" max="13293" width="15" style="9" customWidth="1"/>
    <col min="13294" max="13294" width="14.6640625" style="9" customWidth="1"/>
    <col min="13295" max="13295" width="13" style="9" customWidth="1"/>
    <col min="13296" max="13296" width="13.88671875" style="9" customWidth="1"/>
    <col min="13297" max="13297" width="12.88671875" style="9" customWidth="1"/>
    <col min="13298" max="13298" width="13.5546875" style="9" customWidth="1"/>
    <col min="13299" max="13299" width="14" style="9" customWidth="1"/>
    <col min="13300" max="13300" width="12.109375" style="9" customWidth="1"/>
    <col min="13301" max="13301" width="9.6640625" style="9" customWidth="1"/>
    <col min="13302" max="13302" width="11.5546875" style="9" customWidth="1"/>
    <col min="13303" max="13303" width="11.44140625" style="9" customWidth="1"/>
    <col min="13304" max="13304" width="12.44140625" style="9" customWidth="1"/>
    <col min="13305" max="13305" width="9.6640625" style="9" customWidth="1"/>
    <col min="13306" max="13306" width="13.44140625" style="9" customWidth="1"/>
    <col min="13307" max="13307" width="12" style="9" customWidth="1"/>
    <col min="13308" max="13308" width="75.33203125" style="9" customWidth="1"/>
    <col min="13309" max="13544" width="8.88671875" style="9"/>
    <col min="13545" max="13545" width="8.44140625" style="9" customWidth="1"/>
    <col min="13546" max="13546" width="31" style="9" customWidth="1"/>
    <col min="13547" max="13547" width="7.5546875" style="9" customWidth="1"/>
    <col min="13548" max="13548" width="11.88671875" style="9" customWidth="1"/>
    <col min="13549" max="13549" width="15" style="9" customWidth="1"/>
    <col min="13550" max="13550" width="14.6640625" style="9" customWidth="1"/>
    <col min="13551" max="13551" width="13" style="9" customWidth="1"/>
    <col min="13552" max="13552" width="13.88671875" style="9" customWidth="1"/>
    <col min="13553" max="13553" width="12.88671875" style="9" customWidth="1"/>
    <col min="13554" max="13554" width="13.5546875" style="9" customWidth="1"/>
    <col min="13555" max="13555" width="14" style="9" customWidth="1"/>
    <col min="13556" max="13556" width="12.109375" style="9" customWidth="1"/>
    <col min="13557" max="13557" width="9.6640625" style="9" customWidth="1"/>
    <col min="13558" max="13558" width="11.5546875" style="9" customWidth="1"/>
    <col min="13559" max="13559" width="11.44140625" style="9" customWidth="1"/>
    <col min="13560" max="13560" width="12.44140625" style="9" customWidth="1"/>
    <col min="13561" max="13561" width="9.6640625" style="9" customWidth="1"/>
    <col min="13562" max="13562" width="13.44140625" style="9" customWidth="1"/>
    <col min="13563" max="13563" width="12" style="9" customWidth="1"/>
    <col min="13564" max="13564" width="75.33203125" style="9" customWidth="1"/>
    <col min="13565" max="13800" width="8.88671875" style="9"/>
    <col min="13801" max="13801" width="8.44140625" style="9" customWidth="1"/>
    <col min="13802" max="13802" width="31" style="9" customWidth="1"/>
    <col min="13803" max="13803" width="7.5546875" style="9" customWidth="1"/>
    <col min="13804" max="13804" width="11.88671875" style="9" customWidth="1"/>
    <col min="13805" max="13805" width="15" style="9" customWidth="1"/>
    <col min="13806" max="13806" width="14.6640625" style="9" customWidth="1"/>
    <col min="13807" max="13807" width="13" style="9" customWidth="1"/>
    <col min="13808" max="13808" width="13.88671875" style="9" customWidth="1"/>
    <col min="13809" max="13809" width="12.88671875" style="9" customWidth="1"/>
    <col min="13810" max="13810" width="13.5546875" style="9" customWidth="1"/>
    <col min="13811" max="13811" width="14" style="9" customWidth="1"/>
    <col min="13812" max="13812" width="12.109375" style="9" customWidth="1"/>
    <col min="13813" max="13813" width="9.6640625" style="9" customWidth="1"/>
    <col min="13814" max="13814" width="11.5546875" style="9" customWidth="1"/>
    <col min="13815" max="13815" width="11.44140625" style="9" customWidth="1"/>
    <col min="13816" max="13816" width="12.44140625" style="9" customWidth="1"/>
    <col min="13817" max="13817" width="9.6640625" style="9" customWidth="1"/>
    <col min="13818" max="13818" width="13.44140625" style="9" customWidth="1"/>
    <col min="13819" max="13819" width="12" style="9" customWidth="1"/>
    <col min="13820" max="13820" width="75.33203125" style="9" customWidth="1"/>
    <col min="13821" max="14056" width="8.88671875" style="9"/>
    <col min="14057" max="14057" width="8.44140625" style="9" customWidth="1"/>
    <col min="14058" max="14058" width="31" style="9" customWidth="1"/>
    <col min="14059" max="14059" width="7.5546875" style="9" customWidth="1"/>
    <col min="14060" max="14060" width="11.88671875" style="9" customWidth="1"/>
    <col min="14061" max="14061" width="15" style="9" customWidth="1"/>
    <col min="14062" max="14062" width="14.6640625" style="9" customWidth="1"/>
    <col min="14063" max="14063" width="13" style="9" customWidth="1"/>
    <col min="14064" max="14064" width="13.88671875" style="9" customWidth="1"/>
    <col min="14065" max="14065" width="12.88671875" style="9" customWidth="1"/>
    <col min="14066" max="14066" width="13.5546875" style="9" customWidth="1"/>
    <col min="14067" max="14067" width="14" style="9" customWidth="1"/>
    <col min="14068" max="14068" width="12.109375" style="9" customWidth="1"/>
    <col min="14069" max="14069" width="9.6640625" style="9" customWidth="1"/>
    <col min="14070" max="14070" width="11.5546875" style="9" customWidth="1"/>
    <col min="14071" max="14071" width="11.44140625" style="9" customWidth="1"/>
    <col min="14072" max="14072" width="12.44140625" style="9" customWidth="1"/>
    <col min="14073" max="14073" width="9.6640625" style="9" customWidth="1"/>
    <col min="14074" max="14074" width="13.44140625" style="9" customWidth="1"/>
    <col min="14075" max="14075" width="12" style="9" customWidth="1"/>
    <col min="14076" max="14076" width="75.33203125" style="9" customWidth="1"/>
    <col min="14077" max="14312" width="8.88671875" style="9"/>
    <col min="14313" max="14313" width="8.44140625" style="9" customWidth="1"/>
    <col min="14314" max="14314" width="31" style="9" customWidth="1"/>
    <col min="14315" max="14315" width="7.5546875" style="9" customWidth="1"/>
    <col min="14316" max="14316" width="11.88671875" style="9" customWidth="1"/>
    <col min="14317" max="14317" width="15" style="9" customWidth="1"/>
    <col min="14318" max="14318" width="14.6640625" style="9" customWidth="1"/>
    <col min="14319" max="14319" width="13" style="9" customWidth="1"/>
    <col min="14320" max="14320" width="13.88671875" style="9" customWidth="1"/>
    <col min="14321" max="14321" width="12.88671875" style="9" customWidth="1"/>
    <col min="14322" max="14322" width="13.5546875" style="9" customWidth="1"/>
    <col min="14323" max="14323" width="14" style="9" customWidth="1"/>
    <col min="14324" max="14324" width="12.109375" style="9" customWidth="1"/>
    <col min="14325" max="14325" width="9.6640625" style="9" customWidth="1"/>
    <col min="14326" max="14326" width="11.5546875" style="9" customWidth="1"/>
    <col min="14327" max="14327" width="11.44140625" style="9" customWidth="1"/>
    <col min="14328" max="14328" width="12.44140625" style="9" customWidth="1"/>
    <col min="14329" max="14329" width="9.6640625" style="9" customWidth="1"/>
    <col min="14330" max="14330" width="13.44140625" style="9" customWidth="1"/>
    <col min="14331" max="14331" width="12" style="9" customWidth="1"/>
    <col min="14332" max="14332" width="75.33203125" style="9" customWidth="1"/>
    <col min="14333" max="14568" width="8.88671875" style="9"/>
    <col min="14569" max="14569" width="8.44140625" style="9" customWidth="1"/>
    <col min="14570" max="14570" width="31" style="9" customWidth="1"/>
    <col min="14571" max="14571" width="7.5546875" style="9" customWidth="1"/>
    <col min="14572" max="14572" width="11.88671875" style="9" customWidth="1"/>
    <col min="14573" max="14573" width="15" style="9" customWidth="1"/>
    <col min="14574" max="14574" width="14.6640625" style="9" customWidth="1"/>
    <col min="14575" max="14575" width="13" style="9" customWidth="1"/>
    <col min="14576" max="14576" width="13.88671875" style="9" customWidth="1"/>
    <col min="14577" max="14577" width="12.88671875" style="9" customWidth="1"/>
    <col min="14578" max="14578" width="13.5546875" style="9" customWidth="1"/>
    <col min="14579" max="14579" width="14" style="9" customWidth="1"/>
    <col min="14580" max="14580" width="12.109375" style="9" customWidth="1"/>
    <col min="14581" max="14581" width="9.6640625" style="9" customWidth="1"/>
    <col min="14582" max="14582" width="11.5546875" style="9" customWidth="1"/>
    <col min="14583" max="14583" width="11.44140625" style="9" customWidth="1"/>
    <col min="14584" max="14584" width="12.44140625" style="9" customWidth="1"/>
    <col min="14585" max="14585" width="9.6640625" style="9" customWidth="1"/>
    <col min="14586" max="14586" width="13.44140625" style="9" customWidth="1"/>
    <col min="14587" max="14587" width="12" style="9" customWidth="1"/>
    <col min="14588" max="14588" width="75.33203125" style="9" customWidth="1"/>
    <col min="14589" max="14824" width="8.88671875" style="9"/>
    <col min="14825" max="14825" width="8.44140625" style="9" customWidth="1"/>
    <col min="14826" max="14826" width="31" style="9" customWidth="1"/>
    <col min="14827" max="14827" width="7.5546875" style="9" customWidth="1"/>
    <col min="14828" max="14828" width="11.88671875" style="9" customWidth="1"/>
    <col min="14829" max="14829" width="15" style="9" customWidth="1"/>
    <col min="14830" max="14830" width="14.6640625" style="9" customWidth="1"/>
    <col min="14831" max="14831" width="13" style="9" customWidth="1"/>
    <col min="14832" max="14832" width="13.88671875" style="9" customWidth="1"/>
    <col min="14833" max="14833" width="12.88671875" style="9" customWidth="1"/>
    <col min="14834" max="14834" width="13.5546875" style="9" customWidth="1"/>
    <col min="14835" max="14835" width="14" style="9" customWidth="1"/>
    <col min="14836" max="14836" width="12.109375" style="9" customWidth="1"/>
    <col min="14837" max="14837" width="9.6640625" style="9" customWidth="1"/>
    <col min="14838" max="14838" width="11.5546875" style="9" customWidth="1"/>
    <col min="14839" max="14839" width="11.44140625" style="9" customWidth="1"/>
    <col min="14840" max="14840" width="12.44140625" style="9" customWidth="1"/>
    <col min="14841" max="14841" width="9.6640625" style="9" customWidth="1"/>
    <col min="14842" max="14842" width="13.44140625" style="9" customWidth="1"/>
    <col min="14843" max="14843" width="12" style="9" customWidth="1"/>
    <col min="14844" max="14844" width="75.33203125" style="9" customWidth="1"/>
    <col min="14845" max="15080" width="8.88671875" style="9"/>
    <col min="15081" max="15081" width="8.44140625" style="9" customWidth="1"/>
    <col min="15082" max="15082" width="31" style="9" customWidth="1"/>
    <col min="15083" max="15083" width="7.5546875" style="9" customWidth="1"/>
    <col min="15084" max="15084" width="11.88671875" style="9" customWidth="1"/>
    <col min="15085" max="15085" width="15" style="9" customWidth="1"/>
    <col min="15086" max="15086" width="14.6640625" style="9" customWidth="1"/>
    <col min="15087" max="15087" width="13" style="9" customWidth="1"/>
    <col min="15088" max="15088" width="13.88671875" style="9" customWidth="1"/>
    <col min="15089" max="15089" width="12.88671875" style="9" customWidth="1"/>
    <col min="15090" max="15090" width="13.5546875" style="9" customWidth="1"/>
    <col min="15091" max="15091" width="14" style="9" customWidth="1"/>
    <col min="15092" max="15092" width="12.109375" style="9" customWidth="1"/>
    <col min="15093" max="15093" width="9.6640625" style="9" customWidth="1"/>
    <col min="15094" max="15094" width="11.5546875" style="9" customWidth="1"/>
    <col min="15095" max="15095" width="11.44140625" style="9" customWidth="1"/>
    <col min="15096" max="15096" width="12.44140625" style="9" customWidth="1"/>
    <col min="15097" max="15097" width="9.6640625" style="9" customWidth="1"/>
    <col min="15098" max="15098" width="13.44140625" style="9" customWidth="1"/>
    <col min="15099" max="15099" width="12" style="9" customWidth="1"/>
    <col min="15100" max="15100" width="75.33203125" style="9" customWidth="1"/>
    <col min="15101" max="15336" width="8.88671875" style="9"/>
    <col min="15337" max="15337" width="8.44140625" style="9" customWidth="1"/>
    <col min="15338" max="15338" width="31" style="9" customWidth="1"/>
    <col min="15339" max="15339" width="7.5546875" style="9" customWidth="1"/>
    <col min="15340" max="15340" width="11.88671875" style="9" customWidth="1"/>
    <col min="15341" max="15341" width="15" style="9" customWidth="1"/>
    <col min="15342" max="15342" width="14.6640625" style="9" customWidth="1"/>
    <col min="15343" max="15343" width="13" style="9" customWidth="1"/>
    <col min="15344" max="15344" width="13.88671875" style="9" customWidth="1"/>
    <col min="15345" max="15345" width="12.88671875" style="9" customWidth="1"/>
    <col min="15346" max="15346" width="13.5546875" style="9" customWidth="1"/>
    <col min="15347" max="15347" width="14" style="9" customWidth="1"/>
    <col min="15348" max="15348" width="12.109375" style="9" customWidth="1"/>
    <col min="15349" max="15349" width="9.6640625" style="9" customWidth="1"/>
    <col min="15350" max="15350" width="11.5546875" style="9" customWidth="1"/>
    <col min="15351" max="15351" width="11.44140625" style="9" customWidth="1"/>
    <col min="15352" max="15352" width="12.44140625" style="9" customWidth="1"/>
    <col min="15353" max="15353" width="9.6640625" style="9" customWidth="1"/>
    <col min="15354" max="15354" width="13.44140625" style="9" customWidth="1"/>
    <col min="15355" max="15355" width="12" style="9" customWidth="1"/>
    <col min="15356" max="15356" width="75.33203125" style="9" customWidth="1"/>
    <col min="15357" max="15592" width="8.88671875" style="9"/>
    <col min="15593" max="15593" width="8.44140625" style="9" customWidth="1"/>
    <col min="15594" max="15594" width="31" style="9" customWidth="1"/>
    <col min="15595" max="15595" width="7.5546875" style="9" customWidth="1"/>
    <col min="15596" max="15596" width="11.88671875" style="9" customWidth="1"/>
    <col min="15597" max="15597" width="15" style="9" customWidth="1"/>
    <col min="15598" max="15598" width="14.6640625" style="9" customWidth="1"/>
    <col min="15599" max="15599" width="13" style="9" customWidth="1"/>
    <col min="15600" max="15600" width="13.88671875" style="9" customWidth="1"/>
    <col min="15601" max="15601" width="12.88671875" style="9" customWidth="1"/>
    <col min="15602" max="15602" width="13.5546875" style="9" customWidth="1"/>
    <col min="15603" max="15603" width="14" style="9" customWidth="1"/>
    <col min="15604" max="15604" width="12.109375" style="9" customWidth="1"/>
    <col min="15605" max="15605" width="9.6640625" style="9" customWidth="1"/>
    <col min="15606" max="15606" width="11.5546875" style="9" customWidth="1"/>
    <col min="15607" max="15607" width="11.44140625" style="9" customWidth="1"/>
    <col min="15608" max="15608" width="12.44140625" style="9" customWidth="1"/>
    <col min="15609" max="15609" width="9.6640625" style="9" customWidth="1"/>
    <col min="15610" max="15610" width="13.44140625" style="9" customWidth="1"/>
    <col min="15611" max="15611" width="12" style="9" customWidth="1"/>
    <col min="15612" max="15612" width="75.33203125" style="9" customWidth="1"/>
    <col min="15613" max="15848" width="8.88671875" style="9"/>
    <col min="15849" max="15849" width="8.44140625" style="9" customWidth="1"/>
    <col min="15850" max="15850" width="31" style="9" customWidth="1"/>
    <col min="15851" max="15851" width="7.5546875" style="9" customWidth="1"/>
    <col min="15852" max="15852" width="11.88671875" style="9" customWidth="1"/>
    <col min="15853" max="15853" width="15" style="9" customWidth="1"/>
    <col min="15854" max="15854" width="14.6640625" style="9" customWidth="1"/>
    <col min="15855" max="15855" width="13" style="9" customWidth="1"/>
    <col min="15856" max="15856" width="13.88671875" style="9" customWidth="1"/>
    <col min="15857" max="15857" width="12.88671875" style="9" customWidth="1"/>
    <col min="15858" max="15858" width="13.5546875" style="9" customWidth="1"/>
    <col min="15859" max="15859" width="14" style="9" customWidth="1"/>
    <col min="15860" max="15860" width="12.109375" style="9" customWidth="1"/>
    <col min="15861" max="15861" width="9.6640625" style="9" customWidth="1"/>
    <col min="15862" max="15862" width="11.5546875" style="9" customWidth="1"/>
    <col min="15863" max="15863" width="11.44140625" style="9" customWidth="1"/>
    <col min="15864" max="15864" width="12.44140625" style="9" customWidth="1"/>
    <col min="15865" max="15865" width="9.6640625" style="9" customWidth="1"/>
    <col min="15866" max="15866" width="13.44140625" style="9" customWidth="1"/>
    <col min="15867" max="15867" width="12" style="9" customWidth="1"/>
    <col min="15868" max="15868" width="75.33203125" style="9" customWidth="1"/>
    <col min="15869" max="16104" width="8.88671875" style="9"/>
    <col min="16105" max="16105" width="8.44140625" style="9" customWidth="1"/>
    <col min="16106" max="16106" width="31" style="9" customWidth="1"/>
    <col min="16107" max="16107" width="7.5546875" style="9" customWidth="1"/>
    <col min="16108" max="16108" width="11.88671875" style="9" customWidth="1"/>
    <col min="16109" max="16109" width="15" style="9" customWidth="1"/>
    <col min="16110" max="16110" width="14.6640625" style="9" customWidth="1"/>
    <col min="16111" max="16111" width="13" style="9" customWidth="1"/>
    <col min="16112" max="16112" width="13.88671875" style="9" customWidth="1"/>
    <col min="16113" max="16113" width="12.88671875" style="9" customWidth="1"/>
    <col min="16114" max="16114" width="13.5546875" style="9" customWidth="1"/>
    <col min="16115" max="16115" width="14" style="9" customWidth="1"/>
    <col min="16116" max="16116" width="12.109375" style="9" customWidth="1"/>
    <col min="16117" max="16117" width="9.6640625" style="9" customWidth="1"/>
    <col min="16118" max="16118" width="11.5546875" style="9" customWidth="1"/>
    <col min="16119" max="16119" width="11.44140625" style="9" customWidth="1"/>
    <col min="16120" max="16120" width="12.44140625" style="9" customWidth="1"/>
    <col min="16121" max="16121" width="9.6640625" style="9" customWidth="1"/>
    <col min="16122" max="16122" width="13.44140625" style="9" customWidth="1"/>
    <col min="16123" max="16123" width="12" style="9" customWidth="1"/>
    <col min="16124" max="16124" width="75.33203125" style="9" customWidth="1"/>
    <col min="16125" max="16384" width="8.88671875" style="9"/>
  </cols>
  <sheetData>
    <row r="1" spans="1:64" s="3" customFormat="1" ht="46.5" customHeight="1">
      <c r="A1" s="1"/>
      <c r="B1" s="245" t="s">
        <v>165</v>
      </c>
      <c r="C1" s="245"/>
      <c r="D1" s="245"/>
      <c r="E1" s="245"/>
      <c r="F1" s="245"/>
      <c r="G1" s="245"/>
      <c r="H1" s="245"/>
      <c r="I1" s="245"/>
      <c r="J1" s="245"/>
      <c r="K1" s="245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s="6" customFormat="1" ht="51.75" customHeight="1">
      <c r="A2" s="4"/>
      <c r="B2" s="246" t="s">
        <v>110</v>
      </c>
      <c r="C2" s="246"/>
      <c r="D2" s="246"/>
      <c r="E2" s="246"/>
      <c r="F2" s="246"/>
      <c r="G2" s="246"/>
      <c r="H2" s="246"/>
      <c r="I2" s="246"/>
      <c r="J2" s="246"/>
      <c r="K2" s="24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</row>
    <row r="3" spans="1:64" ht="36.6" customHeight="1">
      <c r="B3" s="247" t="s">
        <v>111</v>
      </c>
      <c r="C3" s="247"/>
      <c r="D3" s="247"/>
      <c r="E3" s="247"/>
      <c r="F3" s="247"/>
      <c r="G3" s="247"/>
      <c r="H3" s="247"/>
      <c r="I3" s="247"/>
      <c r="J3" s="247"/>
      <c r="K3" s="247"/>
    </row>
    <row r="4" spans="1:64" s="12" customFormat="1" ht="27.75" customHeight="1">
      <c r="A4" s="10"/>
      <c r="B4" s="248" t="s">
        <v>0</v>
      </c>
      <c r="C4" s="248" t="s">
        <v>1</v>
      </c>
      <c r="D4" s="248" t="s">
        <v>2</v>
      </c>
      <c r="E4" s="251" t="s">
        <v>3</v>
      </c>
      <c r="F4" s="252"/>
      <c r="G4" s="252"/>
      <c r="H4" s="252"/>
      <c r="I4" s="252"/>
      <c r="J4" s="252"/>
      <c r="K4" s="253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</row>
    <row r="5" spans="1:64" s="15" customFormat="1" ht="25.5" customHeight="1">
      <c r="A5" s="13"/>
      <c r="B5" s="249"/>
      <c r="C5" s="249"/>
      <c r="D5" s="249"/>
      <c r="E5" s="248" t="s">
        <v>4</v>
      </c>
      <c r="F5" s="251" t="s">
        <v>5</v>
      </c>
      <c r="G5" s="252"/>
      <c r="H5" s="252"/>
      <c r="I5" s="252"/>
      <c r="J5" s="252"/>
      <c r="K5" s="25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</row>
    <row r="6" spans="1:64" s="15" customFormat="1" ht="25.5" customHeight="1">
      <c r="A6" s="13"/>
      <c r="B6" s="249"/>
      <c r="C6" s="249"/>
      <c r="D6" s="249"/>
      <c r="E6" s="249"/>
      <c r="F6" s="248" t="s">
        <v>127</v>
      </c>
      <c r="G6" s="248" t="s">
        <v>128</v>
      </c>
      <c r="H6" s="254" t="s">
        <v>6</v>
      </c>
      <c r="I6" s="251" t="s">
        <v>7</v>
      </c>
      <c r="J6" s="252"/>
      <c r="K6" s="253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4" s="19" customFormat="1" ht="88.95" customHeight="1">
      <c r="A7" s="16"/>
      <c r="B7" s="250"/>
      <c r="C7" s="250"/>
      <c r="D7" s="250"/>
      <c r="E7" s="250"/>
      <c r="F7" s="250"/>
      <c r="G7" s="250"/>
      <c r="H7" s="255"/>
      <c r="I7" s="17" t="s">
        <v>8</v>
      </c>
      <c r="J7" s="17" t="s">
        <v>9</v>
      </c>
      <c r="K7" s="17" t="s">
        <v>10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</row>
    <row r="8" spans="1:64" s="19" customFormat="1" ht="23.25" customHeight="1">
      <c r="A8" s="16"/>
      <c r="B8" s="20" t="s">
        <v>11</v>
      </c>
      <c r="C8" s="21"/>
      <c r="D8" s="22"/>
      <c r="E8" s="106">
        <f t="shared" ref="E8:E14" si="0">SUM(F8:K8)</f>
        <v>21711876.219999999</v>
      </c>
      <c r="F8" s="106">
        <f>F9+F10</f>
        <v>7967885.7200000007</v>
      </c>
      <c r="G8" s="106">
        <f>G9+G10</f>
        <v>12195213.979999999</v>
      </c>
      <c r="H8" s="106">
        <f t="shared" ref="H8:K8" si="1">H9+H10</f>
        <v>1456769.6</v>
      </c>
      <c r="I8" s="106">
        <f t="shared" si="1"/>
        <v>3.59</v>
      </c>
      <c r="J8" s="106">
        <f t="shared" si="1"/>
        <v>92003.33</v>
      </c>
      <c r="K8" s="106">
        <f t="shared" si="1"/>
        <v>0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</row>
    <row r="9" spans="1:64" s="19" customFormat="1" ht="31.95" customHeight="1">
      <c r="A9" s="16"/>
      <c r="B9" s="21" t="s">
        <v>12</v>
      </c>
      <c r="C9" s="21"/>
      <c r="D9" s="22"/>
      <c r="E9" s="106">
        <f t="shared" si="0"/>
        <v>20731871.370000001</v>
      </c>
      <c r="F9" s="107">
        <f>F146-F10-F11</f>
        <v>7623882.4600000009</v>
      </c>
      <c r="G9" s="107">
        <f>G146-G10-G11</f>
        <v>11746142.149999999</v>
      </c>
      <c r="H9" s="107">
        <f>H146-H10-H11</f>
        <v>1271846.76</v>
      </c>
      <c r="I9" s="107">
        <f>I146-I10+I11</f>
        <v>0</v>
      </c>
      <c r="J9" s="107">
        <f>J146-J10+J11</f>
        <v>90000</v>
      </c>
      <c r="K9" s="107">
        <f>K146-K10+K11</f>
        <v>0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</row>
    <row r="10" spans="1:64" s="27" customFormat="1" ht="47.4" customHeight="1">
      <c r="A10" s="23"/>
      <c r="B10" s="24" t="s">
        <v>13</v>
      </c>
      <c r="C10" s="25"/>
      <c r="D10" s="26"/>
      <c r="E10" s="108">
        <f t="shared" si="0"/>
        <v>980004.85</v>
      </c>
      <c r="F10" s="109">
        <f>293820.02+50000+183.24</f>
        <v>344003.26</v>
      </c>
      <c r="G10" s="109">
        <f>295194.38+36613.14+102962.08+13585.59+716.64</f>
        <v>449071.83000000007</v>
      </c>
      <c r="H10" s="109">
        <f>179660.21+2495.51+2767.12</f>
        <v>184922.84</v>
      </c>
      <c r="I10" s="109">
        <v>3.59</v>
      </c>
      <c r="J10" s="109">
        <v>2003.33</v>
      </c>
      <c r="K10" s="109">
        <v>0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</row>
    <row r="11" spans="1:64" s="153" customFormat="1" ht="31.2" customHeight="1">
      <c r="A11" s="147"/>
      <c r="B11" s="148" t="s">
        <v>129</v>
      </c>
      <c r="C11" s="149"/>
      <c r="D11" s="150"/>
      <c r="E11" s="151">
        <f t="shared" si="0"/>
        <v>-3667</v>
      </c>
      <c r="F11" s="152">
        <v>-183.24</v>
      </c>
      <c r="G11" s="152">
        <v>-716.64</v>
      </c>
      <c r="H11" s="152">
        <v>-2767.12</v>
      </c>
      <c r="I11" s="152">
        <v>0</v>
      </c>
      <c r="J11" s="152">
        <v>0</v>
      </c>
      <c r="K11" s="152">
        <v>0</v>
      </c>
    </row>
    <row r="12" spans="1:64" s="19" customFormat="1" ht="23.25" customHeight="1">
      <c r="A12" s="16"/>
      <c r="B12" s="28" t="s">
        <v>131</v>
      </c>
      <c r="C12" s="22">
        <v>244</v>
      </c>
      <c r="D12" s="212">
        <v>221</v>
      </c>
      <c r="E12" s="30">
        <f t="shared" si="0"/>
        <v>125642.5</v>
      </c>
      <c r="F12" s="110">
        <v>0</v>
      </c>
      <c r="G12" s="110">
        <v>125642.5</v>
      </c>
      <c r="H12" s="110">
        <v>0</v>
      </c>
      <c r="I12" s="111">
        <v>0</v>
      </c>
      <c r="J12" s="111">
        <v>0</v>
      </c>
      <c r="K12" s="111">
        <v>0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</row>
    <row r="13" spans="1:64" s="19" customFormat="1" ht="23.25" customHeight="1">
      <c r="A13" s="16"/>
      <c r="B13" s="28" t="s">
        <v>164</v>
      </c>
      <c r="C13" s="22">
        <v>244</v>
      </c>
      <c r="D13" s="212">
        <v>221</v>
      </c>
      <c r="E13" s="30">
        <f t="shared" ref="E13" si="2">SUM(F13:K13)</f>
        <v>4200</v>
      </c>
      <c r="F13" s="110">
        <v>0</v>
      </c>
      <c r="G13" s="110">
        <v>4200</v>
      </c>
      <c r="H13" s="110">
        <v>0</v>
      </c>
      <c r="I13" s="111">
        <v>0</v>
      </c>
      <c r="J13" s="111">
        <v>0</v>
      </c>
      <c r="K13" s="111">
        <v>0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</row>
    <row r="14" spans="1:64" s="19" customFormat="1" ht="27" customHeight="1">
      <c r="A14" s="16"/>
      <c r="B14" s="28" t="s">
        <v>14</v>
      </c>
      <c r="C14" s="22">
        <v>244</v>
      </c>
      <c r="D14" s="212">
        <v>221</v>
      </c>
      <c r="E14" s="30">
        <f t="shared" si="0"/>
        <v>12780</v>
      </c>
      <c r="F14" s="110">
        <v>0</v>
      </c>
      <c r="G14" s="110">
        <v>12780</v>
      </c>
      <c r="H14" s="110">
        <v>0</v>
      </c>
      <c r="I14" s="111">
        <v>0</v>
      </c>
      <c r="J14" s="111">
        <v>0</v>
      </c>
      <c r="K14" s="111">
        <v>0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</row>
    <row r="15" spans="1:64" s="27" customFormat="1" ht="28.5" customHeight="1">
      <c r="A15" s="23"/>
      <c r="B15" s="256" t="s">
        <v>15</v>
      </c>
      <c r="C15" s="257"/>
      <c r="D15" s="258"/>
      <c r="E15" s="35">
        <f>E12+E14+E13</f>
        <v>142622.5</v>
      </c>
      <c r="F15" s="35">
        <f t="shared" ref="F15:K15" si="3">F12+F14+F13</f>
        <v>0</v>
      </c>
      <c r="G15" s="35">
        <f t="shared" si="3"/>
        <v>142622.5</v>
      </c>
      <c r="H15" s="35">
        <f t="shared" si="3"/>
        <v>0</v>
      </c>
      <c r="I15" s="35">
        <f t="shared" si="3"/>
        <v>0</v>
      </c>
      <c r="J15" s="35">
        <f t="shared" si="3"/>
        <v>0</v>
      </c>
      <c r="K15" s="35">
        <f t="shared" si="3"/>
        <v>0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</row>
    <row r="16" spans="1:64" s="19" customFormat="1" ht="25.2">
      <c r="A16" s="16"/>
      <c r="B16" s="29" t="s">
        <v>16</v>
      </c>
      <c r="C16" s="209">
        <v>244</v>
      </c>
      <c r="D16" s="214">
        <v>223</v>
      </c>
      <c r="E16" s="30">
        <f>SUM(F16:K16)</f>
        <v>2770.26</v>
      </c>
      <c r="F16" s="30">
        <v>2770.26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</row>
    <row r="17" spans="1:64" s="19" customFormat="1" ht="46.2">
      <c r="A17" s="16"/>
      <c r="B17" s="31" t="s">
        <v>17</v>
      </c>
      <c r="C17" s="32">
        <v>247</v>
      </c>
      <c r="D17" s="172">
        <v>223</v>
      </c>
      <c r="E17" s="34">
        <f t="shared" ref="E17:E19" si="4">SUM(F17:K17)</f>
        <v>21175.7</v>
      </c>
      <c r="F17" s="34">
        <v>21175.7</v>
      </c>
      <c r="G17" s="34">
        <v>0</v>
      </c>
      <c r="H17" s="34">
        <v>0</v>
      </c>
      <c r="I17" s="34">
        <f t="shared" ref="I17:K18" si="5">5300-5300</f>
        <v>0</v>
      </c>
      <c r="J17" s="34">
        <f t="shared" si="5"/>
        <v>0</v>
      </c>
      <c r="K17" s="34">
        <f t="shared" si="5"/>
        <v>0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</row>
    <row r="18" spans="1:64" s="19" customFormat="1" ht="25.2">
      <c r="A18" s="16"/>
      <c r="B18" s="31" t="s">
        <v>18</v>
      </c>
      <c r="C18" s="32">
        <v>247</v>
      </c>
      <c r="D18" s="33">
        <v>223</v>
      </c>
      <c r="E18" s="34">
        <f t="shared" si="4"/>
        <v>1654774.54</v>
      </c>
      <c r="F18" s="34">
        <f>1592633.42+62141.12</f>
        <v>1654774.54</v>
      </c>
      <c r="G18" s="34">
        <v>0</v>
      </c>
      <c r="H18" s="34">
        <v>0</v>
      </c>
      <c r="I18" s="34">
        <f t="shared" si="5"/>
        <v>0</v>
      </c>
      <c r="J18" s="34">
        <f t="shared" si="5"/>
        <v>0</v>
      </c>
      <c r="K18" s="34">
        <f t="shared" si="5"/>
        <v>0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</row>
    <row r="19" spans="1:64" s="19" customFormat="1" ht="25.2">
      <c r="A19" s="16"/>
      <c r="B19" s="31" t="s">
        <v>19</v>
      </c>
      <c r="C19" s="32">
        <v>247</v>
      </c>
      <c r="D19" s="33">
        <v>223</v>
      </c>
      <c r="E19" s="34">
        <f t="shared" si="4"/>
        <v>246250.25</v>
      </c>
      <c r="F19" s="34">
        <f>220075.35+26174.9</f>
        <v>246250.25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</row>
    <row r="20" spans="1:64" s="19" customFormat="1" ht="31.5" customHeight="1">
      <c r="A20" s="16"/>
      <c r="B20" s="256" t="s">
        <v>20</v>
      </c>
      <c r="C20" s="257"/>
      <c r="D20" s="258"/>
      <c r="E20" s="35">
        <f>SUM(E16:E19)</f>
        <v>1924970.75</v>
      </c>
      <c r="F20" s="164">
        <f>SUM(F16:F19)</f>
        <v>1924970.75</v>
      </c>
      <c r="G20" s="35">
        <f t="shared" ref="G20:K20" si="6">SUM(G16:G19)</f>
        <v>0</v>
      </c>
      <c r="H20" s="35">
        <f t="shared" si="6"/>
        <v>0</v>
      </c>
      <c r="I20" s="35">
        <f t="shared" si="6"/>
        <v>0</v>
      </c>
      <c r="J20" s="35">
        <f t="shared" si="6"/>
        <v>0</v>
      </c>
      <c r="K20" s="35">
        <f t="shared" si="6"/>
        <v>0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</row>
    <row r="21" spans="1:64" s="41" customFormat="1" ht="25.2">
      <c r="A21" s="39" t="s">
        <v>22</v>
      </c>
      <c r="B21" s="40" t="s">
        <v>133</v>
      </c>
      <c r="C21" s="37">
        <v>244</v>
      </c>
      <c r="D21" s="38">
        <v>225</v>
      </c>
      <c r="E21" s="113">
        <f t="shared" ref="E21:E36" si="7">SUM(F21:K21)</f>
        <v>1250</v>
      </c>
      <c r="F21" s="113">
        <v>1250</v>
      </c>
      <c r="G21" s="113">
        <v>0</v>
      </c>
      <c r="H21" s="113">
        <v>0</v>
      </c>
      <c r="I21" s="113">
        <v>0</v>
      </c>
      <c r="J21" s="113">
        <v>0</v>
      </c>
      <c r="K21" s="113">
        <v>0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</row>
    <row r="22" spans="1:64" s="15" customFormat="1" ht="25.2">
      <c r="A22" s="22"/>
      <c r="B22" s="36" t="s">
        <v>21</v>
      </c>
      <c r="C22" s="37">
        <v>244</v>
      </c>
      <c r="D22" s="38">
        <v>225</v>
      </c>
      <c r="E22" s="113">
        <f t="shared" si="7"/>
        <v>16940</v>
      </c>
      <c r="F22" s="113">
        <v>16940</v>
      </c>
      <c r="G22" s="113">
        <v>0</v>
      </c>
      <c r="H22" s="113">
        <v>0</v>
      </c>
      <c r="I22" s="113">
        <v>0</v>
      </c>
      <c r="J22" s="113">
        <v>0</v>
      </c>
      <c r="K22" s="113">
        <v>0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64" s="41" customFormat="1" ht="25.2">
      <c r="A23" s="39" t="s">
        <v>22</v>
      </c>
      <c r="B23" s="40" t="s">
        <v>23</v>
      </c>
      <c r="C23" s="37">
        <v>244</v>
      </c>
      <c r="D23" s="38">
        <v>225</v>
      </c>
      <c r="E23" s="113">
        <f t="shared" si="7"/>
        <v>15856.72</v>
      </c>
      <c r="F23" s="113">
        <v>15856.72</v>
      </c>
      <c r="G23" s="113">
        <v>0</v>
      </c>
      <c r="H23" s="113">
        <v>0</v>
      </c>
      <c r="I23" s="113">
        <v>0</v>
      </c>
      <c r="J23" s="113">
        <v>0</v>
      </c>
      <c r="K23" s="113">
        <v>0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</row>
    <row r="24" spans="1:64" s="43" customFormat="1" ht="25.2">
      <c r="A24" s="42"/>
      <c r="B24" s="40" t="s">
        <v>24</v>
      </c>
      <c r="C24" s="37">
        <v>244</v>
      </c>
      <c r="D24" s="38">
        <v>225</v>
      </c>
      <c r="E24" s="113">
        <f t="shared" si="7"/>
        <v>8000</v>
      </c>
      <c r="F24" s="113">
        <v>8000</v>
      </c>
      <c r="G24" s="113">
        <v>0</v>
      </c>
      <c r="H24" s="113">
        <v>0</v>
      </c>
      <c r="I24" s="113">
        <v>0</v>
      </c>
      <c r="J24" s="113">
        <v>0</v>
      </c>
      <c r="K24" s="113">
        <v>0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</row>
    <row r="25" spans="1:64" s="41" customFormat="1" ht="94.95" customHeight="1">
      <c r="A25" s="44"/>
      <c r="B25" s="45" t="s">
        <v>25</v>
      </c>
      <c r="C25" s="37">
        <v>244</v>
      </c>
      <c r="D25" s="38">
        <v>225</v>
      </c>
      <c r="E25" s="113">
        <f t="shared" si="7"/>
        <v>2240</v>
      </c>
      <c r="F25" s="113">
        <v>2240</v>
      </c>
      <c r="G25" s="113">
        <v>0</v>
      </c>
      <c r="H25" s="113">
        <v>0</v>
      </c>
      <c r="I25" s="113">
        <v>0</v>
      </c>
      <c r="J25" s="113">
        <v>0</v>
      </c>
      <c r="K25" s="113">
        <v>0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s="41" customFormat="1" ht="27" customHeight="1">
      <c r="A26" s="44"/>
      <c r="B26" s="45" t="s">
        <v>26</v>
      </c>
      <c r="C26" s="37">
        <v>244</v>
      </c>
      <c r="D26" s="38">
        <v>225</v>
      </c>
      <c r="E26" s="113">
        <f t="shared" si="7"/>
        <v>1500</v>
      </c>
      <c r="F26" s="113">
        <v>1500</v>
      </c>
      <c r="G26" s="113">
        <v>0</v>
      </c>
      <c r="H26" s="113">
        <v>0</v>
      </c>
      <c r="I26" s="113">
        <v>0</v>
      </c>
      <c r="J26" s="113">
        <v>0</v>
      </c>
      <c r="K26" s="113">
        <v>0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64" s="41" customFormat="1" ht="30.6" customHeight="1">
      <c r="A27" s="44"/>
      <c r="B27" s="45" t="s">
        <v>27</v>
      </c>
      <c r="C27" s="37">
        <v>244</v>
      </c>
      <c r="D27" s="38">
        <v>225</v>
      </c>
      <c r="E27" s="113">
        <f t="shared" si="7"/>
        <v>0</v>
      </c>
      <c r="F27" s="113">
        <v>0</v>
      </c>
      <c r="G27" s="113">
        <v>0</v>
      </c>
      <c r="H27" s="113">
        <v>0</v>
      </c>
      <c r="I27" s="113">
        <v>0</v>
      </c>
      <c r="J27" s="113">
        <v>0</v>
      </c>
      <c r="K27" s="113">
        <v>0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64" s="41" customFormat="1" ht="67.2" customHeight="1">
      <c r="A28" s="44"/>
      <c r="B28" s="45" t="s">
        <v>28</v>
      </c>
      <c r="C28" s="37">
        <v>244</v>
      </c>
      <c r="D28" s="38">
        <v>225</v>
      </c>
      <c r="E28" s="113">
        <f t="shared" si="7"/>
        <v>20000</v>
      </c>
      <c r="F28" s="113">
        <v>20000</v>
      </c>
      <c r="G28" s="113">
        <v>0</v>
      </c>
      <c r="H28" s="113">
        <v>0</v>
      </c>
      <c r="I28" s="113">
        <v>0</v>
      </c>
      <c r="J28" s="113">
        <v>0</v>
      </c>
      <c r="K28" s="113">
        <v>0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64" s="41" customFormat="1" ht="30" customHeight="1">
      <c r="A29" s="44"/>
      <c r="B29" s="45" t="s">
        <v>121</v>
      </c>
      <c r="C29" s="37">
        <v>244</v>
      </c>
      <c r="D29" s="38">
        <v>225</v>
      </c>
      <c r="E29" s="113">
        <f t="shared" si="7"/>
        <v>5000</v>
      </c>
      <c r="F29" s="113">
        <v>5000</v>
      </c>
      <c r="G29" s="113">
        <v>0</v>
      </c>
      <c r="H29" s="113">
        <v>0</v>
      </c>
      <c r="I29" s="113">
        <v>0</v>
      </c>
      <c r="J29" s="113">
        <v>0</v>
      </c>
      <c r="K29" s="113">
        <v>0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</row>
    <row r="30" spans="1:64" s="41" customFormat="1" ht="24" customHeight="1">
      <c r="A30" s="44"/>
      <c r="B30" s="45" t="s">
        <v>29</v>
      </c>
      <c r="C30" s="46">
        <v>244</v>
      </c>
      <c r="D30" s="213">
        <v>225</v>
      </c>
      <c r="E30" s="106">
        <f t="shared" si="7"/>
        <v>0</v>
      </c>
      <c r="F30" s="113">
        <v>0</v>
      </c>
      <c r="G30" s="113">
        <v>0</v>
      </c>
      <c r="H30" s="113">
        <v>0</v>
      </c>
      <c r="I30" s="113">
        <v>0</v>
      </c>
      <c r="J30" s="113">
        <v>0</v>
      </c>
      <c r="K30" s="113">
        <v>0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64" s="41" customFormat="1" ht="31.95" customHeight="1">
      <c r="A31" s="44"/>
      <c r="B31" s="45" t="s">
        <v>30</v>
      </c>
      <c r="C31" s="22">
        <v>244</v>
      </c>
      <c r="D31" s="213">
        <v>225</v>
      </c>
      <c r="E31" s="106">
        <f t="shared" si="7"/>
        <v>24500</v>
      </c>
      <c r="F31" s="113">
        <v>24500</v>
      </c>
      <c r="G31" s="113">
        <v>0</v>
      </c>
      <c r="H31" s="113">
        <v>0</v>
      </c>
      <c r="I31" s="113">
        <v>0</v>
      </c>
      <c r="J31" s="113">
        <v>0</v>
      </c>
      <c r="K31" s="113">
        <v>0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64" s="41" customFormat="1" ht="68.400000000000006">
      <c r="A32" s="51"/>
      <c r="B32" s="45" t="s">
        <v>122</v>
      </c>
      <c r="C32" s="22">
        <v>244</v>
      </c>
      <c r="D32" s="213">
        <v>225</v>
      </c>
      <c r="E32" s="106">
        <f t="shared" si="7"/>
        <v>0</v>
      </c>
      <c r="F32" s="113">
        <v>0</v>
      </c>
      <c r="G32" s="113">
        <v>0</v>
      </c>
      <c r="H32" s="113">
        <v>0</v>
      </c>
      <c r="I32" s="113">
        <v>0</v>
      </c>
      <c r="J32" s="113">
        <v>0</v>
      </c>
      <c r="K32" s="113">
        <v>0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64" s="41" customFormat="1" ht="43.2" customHeight="1">
      <c r="A33" s="44"/>
      <c r="B33" s="45" t="s">
        <v>123</v>
      </c>
      <c r="C33" s="22">
        <v>244</v>
      </c>
      <c r="D33" s="213">
        <v>225</v>
      </c>
      <c r="E33" s="106">
        <f t="shared" si="7"/>
        <v>0</v>
      </c>
      <c r="F33" s="113">
        <v>0</v>
      </c>
      <c r="G33" s="113">
        <v>0</v>
      </c>
      <c r="H33" s="113">
        <v>0</v>
      </c>
      <c r="I33" s="113">
        <v>0</v>
      </c>
      <c r="J33" s="113">
        <v>0</v>
      </c>
      <c r="K33" s="113">
        <v>0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64" s="41" customFormat="1" ht="37.950000000000003" customHeight="1">
      <c r="A34" s="44"/>
      <c r="B34" s="45" t="s">
        <v>31</v>
      </c>
      <c r="C34" s="22">
        <v>244</v>
      </c>
      <c r="D34" s="213">
        <v>225</v>
      </c>
      <c r="E34" s="106">
        <f>SUM(F34:K34)</f>
        <v>0</v>
      </c>
      <c r="F34" s="113">
        <v>0</v>
      </c>
      <c r="G34" s="113">
        <v>0</v>
      </c>
      <c r="H34" s="113">
        <v>0</v>
      </c>
      <c r="I34" s="113">
        <v>0</v>
      </c>
      <c r="J34" s="113">
        <v>0</v>
      </c>
      <c r="K34" s="113">
        <v>0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s="41" customFormat="1" ht="36" customHeight="1">
      <c r="A35" s="44"/>
      <c r="B35" s="48" t="s">
        <v>32</v>
      </c>
      <c r="C35" s="49">
        <v>243</v>
      </c>
      <c r="D35" s="50">
        <v>225</v>
      </c>
      <c r="E35" s="115">
        <f t="shared" si="7"/>
        <v>0</v>
      </c>
      <c r="F35" s="115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64" s="41" customFormat="1" ht="25.2">
      <c r="A36" s="51"/>
      <c r="B36" s="45"/>
      <c r="C36" s="22">
        <v>244</v>
      </c>
      <c r="D36" s="213">
        <v>225</v>
      </c>
      <c r="E36" s="106">
        <f t="shared" si="7"/>
        <v>0</v>
      </c>
      <c r="F36" s="113">
        <v>0</v>
      </c>
      <c r="G36" s="114">
        <v>0</v>
      </c>
      <c r="H36" s="114">
        <v>0</v>
      </c>
      <c r="I36" s="114">
        <v>0</v>
      </c>
      <c r="J36" s="114">
        <v>0</v>
      </c>
      <c r="K36" s="114">
        <v>0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s="43" customFormat="1" ht="30" customHeight="1" thickBot="1">
      <c r="A37" s="52"/>
      <c r="B37" s="242" t="s">
        <v>33</v>
      </c>
      <c r="C37" s="243"/>
      <c r="D37" s="244"/>
      <c r="E37" s="117">
        <f>SUM(E21:E36)</f>
        <v>95286.720000000001</v>
      </c>
      <c r="F37" s="117">
        <f>SUM(F21:F36)</f>
        <v>95286.720000000001</v>
      </c>
      <c r="G37" s="117">
        <f t="shared" ref="G37:K37" si="8">SUM(G21:G36)</f>
        <v>0</v>
      </c>
      <c r="H37" s="117">
        <f t="shared" si="8"/>
        <v>0</v>
      </c>
      <c r="I37" s="117">
        <f t="shared" si="8"/>
        <v>0</v>
      </c>
      <c r="J37" s="117">
        <f t="shared" si="8"/>
        <v>0</v>
      </c>
      <c r="K37" s="117">
        <f t="shared" si="8"/>
        <v>0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64" s="53" customFormat="1" ht="48.75" hidden="1" customHeight="1">
      <c r="A38" s="264" t="s">
        <v>34</v>
      </c>
      <c r="B38" s="266" t="s">
        <v>0</v>
      </c>
      <c r="C38" s="22"/>
      <c r="D38" s="268" t="s">
        <v>35</v>
      </c>
      <c r="E38" s="271" t="s">
        <v>3</v>
      </c>
      <c r="F38" s="272"/>
      <c r="G38" s="272"/>
      <c r="H38" s="272"/>
      <c r="I38" s="272"/>
      <c r="J38" s="272"/>
      <c r="K38" s="272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</row>
    <row r="39" spans="1:64" s="53" customFormat="1" ht="26.25" hidden="1" customHeight="1">
      <c r="A39" s="264"/>
      <c r="B39" s="249"/>
      <c r="C39" s="22"/>
      <c r="D39" s="269"/>
      <c r="E39" s="261" t="s">
        <v>4</v>
      </c>
      <c r="F39" s="30"/>
      <c r="G39" s="259" t="s">
        <v>5</v>
      </c>
      <c r="H39" s="260"/>
      <c r="I39" s="260"/>
      <c r="J39" s="260"/>
      <c r="K39" s="263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</row>
    <row r="40" spans="1:64" s="53" customFormat="1" ht="114" hidden="1" customHeight="1" thickBot="1">
      <c r="A40" s="265"/>
      <c r="B40" s="267"/>
      <c r="C40" s="208"/>
      <c r="D40" s="270"/>
      <c r="E40" s="273"/>
      <c r="F40" s="210" t="s">
        <v>36</v>
      </c>
      <c r="G40" s="210" t="s">
        <v>36</v>
      </c>
      <c r="H40" s="210" t="s">
        <v>36</v>
      </c>
      <c r="I40" s="210" t="s">
        <v>37</v>
      </c>
      <c r="J40" s="210" t="s">
        <v>37</v>
      </c>
      <c r="K40" s="210" t="s">
        <v>37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</row>
    <row r="41" spans="1:64" s="53" customFormat="1" ht="25.95" hidden="1" customHeight="1" thickBot="1">
      <c r="A41" s="54" t="s">
        <v>38</v>
      </c>
      <c r="B41" s="55" t="s">
        <v>39</v>
      </c>
      <c r="C41" s="55"/>
      <c r="D41" s="56"/>
      <c r="E41" s="118"/>
      <c r="F41" s="118"/>
      <c r="G41" s="118"/>
      <c r="H41" s="118"/>
      <c r="I41" s="118"/>
      <c r="J41" s="118"/>
      <c r="K41" s="11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</row>
    <row r="42" spans="1:64" s="53" customFormat="1" ht="45.6" hidden="1" customHeight="1">
      <c r="A42" s="57" t="s">
        <v>40</v>
      </c>
      <c r="B42" s="209" t="s">
        <v>41</v>
      </c>
      <c r="C42" s="209"/>
      <c r="D42" s="58"/>
      <c r="E42" s="211"/>
      <c r="F42" s="211"/>
      <c r="G42" s="211"/>
      <c r="H42" s="211"/>
      <c r="I42" s="211"/>
      <c r="J42" s="211"/>
      <c r="K42" s="211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</row>
    <row r="43" spans="1:64" s="53" customFormat="1" ht="25.2" hidden="1" customHeight="1">
      <c r="A43" s="39" t="s">
        <v>40</v>
      </c>
      <c r="B43" s="22"/>
      <c r="C43" s="22"/>
      <c r="D43" s="59"/>
      <c r="E43" s="30"/>
      <c r="F43" s="30"/>
      <c r="G43" s="30"/>
      <c r="H43" s="30"/>
      <c r="I43" s="30"/>
      <c r="J43" s="30"/>
      <c r="K43" s="30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</row>
    <row r="44" spans="1:64" s="53" customFormat="1" ht="25.2" hidden="1" customHeight="1">
      <c r="A44" s="39"/>
      <c r="B44" s="47" t="s">
        <v>42</v>
      </c>
      <c r="C44" s="47"/>
      <c r="D44" s="59"/>
      <c r="E44" s="30"/>
      <c r="F44" s="30"/>
      <c r="G44" s="30"/>
      <c r="H44" s="30"/>
      <c r="I44" s="30"/>
      <c r="J44" s="30"/>
      <c r="K44" s="30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</row>
    <row r="45" spans="1:64" s="53" customFormat="1" ht="25.2">
      <c r="A45" s="39" t="s">
        <v>44</v>
      </c>
      <c r="B45" s="40" t="s">
        <v>45</v>
      </c>
      <c r="C45" s="60">
        <v>244</v>
      </c>
      <c r="D45" s="38">
        <v>226</v>
      </c>
      <c r="E45" s="119">
        <f t="shared" ref="E45:E56" si="9">SUM(F45:K45)</f>
        <v>10870.08</v>
      </c>
      <c r="F45" s="119">
        <v>10870.08</v>
      </c>
      <c r="G45" s="119">
        <v>0</v>
      </c>
      <c r="H45" s="119">
        <v>0</v>
      </c>
      <c r="I45" s="119">
        <v>0</v>
      </c>
      <c r="J45" s="119">
        <v>0</v>
      </c>
      <c r="K45" s="119">
        <v>0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</row>
    <row r="46" spans="1:64" s="53" customFormat="1" ht="25.2">
      <c r="A46" s="39" t="s">
        <v>46</v>
      </c>
      <c r="B46" s="40" t="s">
        <v>47</v>
      </c>
      <c r="C46" s="60">
        <v>244</v>
      </c>
      <c r="D46" s="38">
        <v>226</v>
      </c>
      <c r="E46" s="119">
        <f t="shared" si="9"/>
        <v>10164</v>
      </c>
      <c r="F46" s="119">
        <v>10164</v>
      </c>
      <c r="G46" s="119">
        <v>0</v>
      </c>
      <c r="H46" s="119">
        <v>0</v>
      </c>
      <c r="I46" s="119">
        <v>0</v>
      </c>
      <c r="J46" s="119">
        <v>0</v>
      </c>
      <c r="K46" s="119">
        <v>0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</row>
    <row r="47" spans="1:64" s="53" customFormat="1" ht="25.2">
      <c r="A47" s="39" t="s">
        <v>48</v>
      </c>
      <c r="B47" s="40" t="s">
        <v>49</v>
      </c>
      <c r="C47" s="60">
        <v>244</v>
      </c>
      <c r="D47" s="38">
        <v>226</v>
      </c>
      <c r="E47" s="119">
        <f t="shared" si="9"/>
        <v>2000</v>
      </c>
      <c r="F47" s="119">
        <v>2000</v>
      </c>
      <c r="G47" s="119">
        <v>0</v>
      </c>
      <c r="H47" s="119">
        <v>0</v>
      </c>
      <c r="I47" s="119">
        <v>0</v>
      </c>
      <c r="J47" s="119">
        <v>0</v>
      </c>
      <c r="K47" s="119">
        <v>0</v>
      </c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</row>
    <row r="48" spans="1:64" s="53" customFormat="1" ht="25.2">
      <c r="A48" s="39" t="s">
        <v>48</v>
      </c>
      <c r="B48" s="62" t="s">
        <v>119</v>
      </c>
      <c r="C48" s="60">
        <v>244</v>
      </c>
      <c r="D48" s="38">
        <v>226</v>
      </c>
      <c r="E48" s="119">
        <f t="shared" si="9"/>
        <v>0</v>
      </c>
      <c r="F48" s="119">
        <v>0</v>
      </c>
      <c r="G48" s="119">
        <v>0</v>
      </c>
      <c r="H48" s="119">
        <v>0</v>
      </c>
      <c r="I48" s="119">
        <v>0</v>
      </c>
      <c r="J48" s="119">
        <v>0</v>
      </c>
      <c r="K48" s="119">
        <v>0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</row>
    <row r="49" spans="1:64" s="53" customFormat="1" ht="45.6">
      <c r="A49" s="61"/>
      <c r="B49" s="62" t="s">
        <v>50</v>
      </c>
      <c r="C49" s="63">
        <v>244</v>
      </c>
      <c r="D49" s="212">
        <v>226</v>
      </c>
      <c r="E49" s="30">
        <f t="shared" si="9"/>
        <v>6000</v>
      </c>
      <c r="F49" s="119">
        <v>6000</v>
      </c>
      <c r="G49" s="119">
        <v>0</v>
      </c>
      <c r="H49" s="119">
        <v>0</v>
      </c>
      <c r="I49" s="119">
        <v>0</v>
      </c>
      <c r="J49" s="119">
        <v>0</v>
      </c>
      <c r="K49" s="119">
        <v>0</v>
      </c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</row>
    <row r="50" spans="1:64" s="53" customFormat="1" ht="25.2">
      <c r="A50" s="61"/>
      <c r="B50" s="62" t="s">
        <v>51</v>
      </c>
      <c r="C50" s="60">
        <v>244</v>
      </c>
      <c r="D50" s="38">
        <v>226</v>
      </c>
      <c r="E50" s="119">
        <f t="shared" si="9"/>
        <v>61300</v>
      </c>
      <c r="F50" s="119">
        <v>61300</v>
      </c>
      <c r="G50" s="119">
        <v>0</v>
      </c>
      <c r="H50" s="119">
        <v>0</v>
      </c>
      <c r="I50" s="119">
        <v>0</v>
      </c>
      <c r="J50" s="119">
        <v>0</v>
      </c>
      <c r="K50" s="119">
        <v>0</v>
      </c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</row>
    <row r="51" spans="1:64" s="53" customFormat="1" ht="25.2">
      <c r="A51" s="61"/>
      <c r="B51" s="62" t="s">
        <v>52</v>
      </c>
      <c r="C51" s="60">
        <v>244</v>
      </c>
      <c r="D51" s="38">
        <v>226</v>
      </c>
      <c r="E51" s="119">
        <f t="shared" si="9"/>
        <v>4500</v>
      </c>
      <c r="F51" s="119">
        <v>4500</v>
      </c>
      <c r="G51" s="119">
        <v>0</v>
      </c>
      <c r="H51" s="119">
        <v>0</v>
      </c>
      <c r="I51" s="119">
        <v>0</v>
      </c>
      <c r="J51" s="119">
        <v>0</v>
      </c>
      <c r="K51" s="119">
        <v>0</v>
      </c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</row>
    <row r="52" spans="1:64" s="53" customFormat="1" ht="45.6">
      <c r="A52" s="61"/>
      <c r="B52" s="62" t="s">
        <v>53</v>
      </c>
      <c r="C52" s="63">
        <v>244</v>
      </c>
      <c r="D52" s="212">
        <v>226</v>
      </c>
      <c r="E52" s="30">
        <f t="shared" si="9"/>
        <v>4500</v>
      </c>
      <c r="F52" s="119">
        <v>1500</v>
      </c>
      <c r="G52" s="119">
        <v>3000</v>
      </c>
      <c r="H52" s="119">
        <v>0</v>
      </c>
      <c r="I52" s="119">
        <v>0</v>
      </c>
      <c r="J52" s="119">
        <v>0</v>
      </c>
      <c r="K52" s="119">
        <v>0</v>
      </c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</row>
    <row r="53" spans="1:64" s="53" customFormat="1" ht="25.2">
      <c r="A53" s="61"/>
      <c r="B53" s="62" t="s">
        <v>54</v>
      </c>
      <c r="C53" s="63">
        <v>244</v>
      </c>
      <c r="D53" s="212">
        <v>226</v>
      </c>
      <c r="E53" s="30">
        <f t="shared" si="9"/>
        <v>15600</v>
      </c>
      <c r="F53" s="119">
        <v>5600</v>
      </c>
      <c r="G53" s="119">
        <v>10000</v>
      </c>
      <c r="H53" s="119">
        <v>0</v>
      </c>
      <c r="I53" s="119">
        <v>0</v>
      </c>
      <c r="J53" s="119">
        <v>0</v>
      </c>
      <c r="K53" s="119">
        <v>0</v>
      </c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</row>
    <row r="54" spans="1:64" s="53" customFormat="1" ht="45.6">
      <c r="A54" s="61"/>
      <c r="B54" s="62" t="s">
        <v>134</v>
      </c>
      <c r="C54" s="63">
        <v>244</v>
      </c>
      <c r="D54" s="212">
        <v>226</v>
      </c>
      <c r="E54" s="30">
        <f t="shared" si="9"/>
        <v>5751</v>
      </c>
      <c r="F54" s="119">
        <v>5751</v>
      </c>
      <c r="G54" s="119">
        <v>0</v>
      </c>
      <c r="H54" s="119">
        <v>0</v>
      </c>
      <c r="I54" s="119">
        <v>0</v>
      </c>
      <c r="J54" s="119">
        <v>0</v>
      </c>
      <c r="K54" s="119">
        <v>0</v>
      </c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</row>
    <row r="55" spans="1:64" s="53" customFormat="1" ht="68.400000000000006">
      <c r="A55" s="61"/>
      <c r="B55" s="62" t="s">
        <v>116</v>
      </c>
      <c r="C55" s="63">
        <v>244</v>
      </c>
      <c r="D55" s="212">
        <v>226</v>
      </c>
      <c r="E55" s="30">
        <f t="shared" si="9"/>
        <v>24813.71</v>
      </c>
      <c r="F55" s="119">
        <v>0</v>
      </c>
      <c r="G55" s="119">
        <v>24813.71</v>
      </c>
      <c r="H55" s="119">
        <v>0</v>
      </c>
      <c r="I55" s="119">
        <v>0</v>
      </c>
      <c r="J55" s="119">
        <v>0</v>
      </c>
      <c r="K55" s="119">
        <v>0</v>
      </c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</row>
    <row r="56" spans="1:64" s="53" customFormat="1" ht="25.2">
      <c r="A56" s="61"/>
      <c r="B56" s="62" t="s">
        <v>55</v>
      </c>
      <c r="C56" s="63">
        <v>244</v>
      </c>
      <c r="D56" s="212">
        <v>226</v>
      </c>
      <c r="E56" s="30">
        <f t="shared" si="9"/>
        <v>4200</v>
      </c>
      <c r="F56" s="119">
        <v>0</v>
      </c>
      <c r="G56" s="119">
        <f>8400-4200</f>
        <v>4200</v>
      </c>
      <c r="H56" s="119">
        <v>0</v>
      </c>
      <c r="I56" s="119">
        <v>0</v>
      </c>
      <c r="J56" s="119">
        <v>0</v>
      </c>
      <c r="K56" s="119">
        <v>0</v>
      </c>
      <c r="L56" s="220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</row>
    <row r="57" spans="1:64" s="171" customFormat="1" ht="37.5" customHeight="1">
      <c r="A57" s="166"/>
      <c r="B57" s="167" t="s">
        <v>13</v>
      </c>
      <c r="C57" s="168">
        <v>244</v>
      </c>
      <c r="D57" s="169">
        <v>226</v>
      </c>
      <c r="E57" s="170">
        <f>SUM(F57:K57)</f>
        <v>0</v>
      </c>
      <c r="F57" s="170">
        <v>0</v>
      </c>
      <c r="G57" s="170">
        <v>0</v>
      </c>
      <c r="H57" s="170">
        <v>0</v>
      </c>
      <c r="I57" s="170">
        <v>0</v>
      </c>
      <c r="J57" s="170">
        <v>0</v>
      </c>
      <c r="K57" s="170">
        <v>0</v>
      </c>
    </row>
    <row r="58" spans="1:64" s="65" customFormat="1" ht="25.2">
      <c r="A58" s="64"/>
      <c r="B58" s="256" t="s">
        <v>56</v>
      </c>
      <c r="C58" s="257"/>
      <c r="D58" s="258"/>
      <c r="E58" s="35">
        <f>SUM(E44:E57)</f>
        <v>149698.79</v>
      </c>
      <c r="F58" s="35">
        <f>SUM(F44:F57)</f>
        <v>107685.08</v>
      </c>
      <c r="G58" s="35">
        <f>SUM(G44:G57)</f>
        <v>42013.71</v>
      </c>
      <c r="H58" s="35">
        <f t="shared" ref="H58:K58" si="10">SUM(H44:H55)</f>
        <v>0</v>
      </c>
      <c r="I58" s="35">
        <f t="shared" si="10"/>
        <v>0</v>
      </c>
      <c r="J58" s="35">
        <f t="shared" si="10"/>
        <v>0</v>
      </c>
      <c r="K58" s="35">
        <f t="shared" si="10"/>
        <v>0</v>
      </c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</row>
    <row r="59" spans="1:64" s="53" customFormat="1" ht="25.2">
      <c r="A59" s="61"/>
      <c r="B59" s="62" t="s">
        <v>113</v>
      </c>
      <c r="C59" s="63">
        <v>119</v>
      </c>
      <c r="D59" s="212">
        <v>265</v>
      </c>
      <c r="E59" s="30">
        <f t="shared" ref="E59" si="11">SUM(F59:K59)</f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</row>
    <row r="60" spans="1:64" s="65" customFormat="1" ht="25.2">
      <c r="A60" s="64"/>
      <c r="B60" s="256" t="s">
        <v>114</v>
      </c>
      <c r="C60" s="257"/>
      <c r="D60" s="258"/>
      <c r="E60" s="35">
        <f>SUM(F60:K60)</f>
        <v>0</v>
      </c>
      <c r="F60" s="35">
        <f>SUM(F59)</f>
        <v>0</v>
      </c>
      <c r="G60" s="35">
        <f>SUM(G59)</f>
        <v>0</v>
      </c>
      <c r="H60" s="35">
        <f>SUM(H45:H57)</f>
        <v>0</v>
      </c>
      <c r="I60" s="35">
        <f>SUM(I45:I57)</f>
        <v>0</v>
      </c>
      <c r="J60" s="35">
        <f>SUM(J45:J57)</f>
        <v>0</v>
      </c>
      <c r="K60" s="35">
        <f>SUM(K45:K57)</f>
        <v>0</v>
      </c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</row>
    <row r="61" spans="1:64" s="53" customFormat="1" ht="25.2" hidden="1" customHeight="1">
      <c r="A61" s="66"/>
      <c r="B61" s="67">
        <v>310</v>
      </c>
      <c r="C61" s="67"/>
      <c r="D61" s="68"/>
      <c r="E61" s="120"/>
      <c r="F61" s="120"/>
      <c r="G61" s="120"/>
      <c r="H61" s="120"/>
      <c r="I61" s="120"/>
      <c r="J61" s="120"/>
      <c r="K61" s="120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</row>
    <row r="62" spans="1:64" s="53" customFormat="1" ht="33.75" hidden="1" customHeight="1">
      <c r="A62" s="264" t="s">
        <v>34</v>
      </c>
      <c r="B62" s="248" t="s">
        <v>0</v>
      </c>
      <c r="C62" s="22"/>
      <c r="D62" s="265" t="s">
        <v>35</v>
      </c>
      <c r="E62" s="259" t="s">
        <v>3</v>
      </c>
      <c r="F62" s="260"/>
      <c r="G62" s="260"/>
      <c r="H62" s="260"/>
      <c r="I62" s="260"/>
      <c r="J62" s="260"/>
      <c r="K62" s="260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</row>
    <row r="63" spans="1:64" s="53" customFormat="1" ht="26.25" hidden="1" customHeight="1">
      <c r="A63" s="264"/>
      <c r="B63" s="249"/>
      <c r="C63" s="22"/>
      <c r="D63" s="269"/>
      <c r="E63" s="261" t="s">
        <v>4</v>
      </c>
      <c r="F63" s="30"/>
      <c r="G63" s="259" t="s">
        <v>5</v>
      </c>
      <c r="H63" s="260"/>
      <c r="I63" s="260"/>
      <c r="J63" s="260"/>
      <c r="K63" s="263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</row>
    <row r="64" spans="1:64" s="53" customFormat="1" ht="262.5" hidden="1" customHeight="1">
      <c r="A64" s="264"/>
      <c r="B64" s="250"/>
      <c r="C64" s="22"/>
      <c r="D64" s="274"/>
      <c r="E64" s="262"/>
      <c r="F64" s="121" t="s">
        <v>36</v>
      </c>
      <c r="G64" s="121" t="s">
        <v>36</v>
      </c>
      <c r="H64" s="121" t="s">
        <v>36</v>
      </c>
      <c r="I64" s="34" t="s">
        <v>37</v>
      </c>
      <c r="J64" s="34" t="s">
        <v>37</v>
      </c>
      <c r="K64" s="34" t="s">
        <v>37</v>
      </c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</row>
    <row r="65" spans="1:64" s="53" customFormat="1" ht="25.2" hidden="1" customHeight="1">
      <c r="A65" s="69" t="s">
        <v>40</v>
      </c>
      <c r="B65" s="209" t="s">
        <v>57</v>
      </c>
      <c r="C65" s="209"/>
      <c r="D65" s="58"/>
      <c r="E65" s="211"/>
      <c r="F65" s="122"/>
      <c r="G65" s="122"/>
      <c r="H65" s="122"/>
      <c r="I65" s="123"/>
      <c r="J65" s="123"/>
      <c r="K65" s="123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</row>
    <row r="66" spans="1:64" s="53" customFormat="1" ht="25.2" hidden="1" customHeight="1">
      <c r="A66" s="39"/>
      <c r="B66" s="70" t="s">
        <v>42</v>
      </c>
      <c r="C66" s="47"/>
      <c r="D66" s="59"/>
      <c r="E66" s="30" t="e">
        <f>G66+K66+#REF!</f>
        <v>#REF!</v>
      </c>
      <c r="F66" s="121">
        <v>0</v>
      </c>
      <c r="G66" s="121">
        <v>0</v>
      </c>
      <c r="H66" s="121">
        <v>0</v>
      </c>
      <c r="I66" s="34">
        <v>0</v>
      </c>
      <c r="J66" s="34">
        <v>0</v>
      </c>
      <c r="K66" s="34">
        <v>0</v>
      </c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</row>
    <row r="67" spans="1:64" s="53" customFormat="1" ht="45.6" hidden="1" customHeight="1">
      <c r="A67" s="71" t="s">
        <v>43</v>
      </c>
      <c r="B67" s="22" t="s">
        <v>58</v>
      </c>
      <c r="C67" s="22"/>
      <c r="D67" s="59"/>
      <c r="E67" s="30"/>
      <c r="F67" s="121"/>
      <c r="G67" s="121"/>
      <c r="H67" s="121"/>
      <c r="I67" s="34"/>
      <c r="J67" s="34"/>
      <c r="K67" s="34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</row>
    <row r="68" spans="1:64" s="53" customFormat="1" ht="25.2" hidden="1" customHeight="1">
      <c r="A68" s="39"/>
      <c r="B68" s="70" t="s">
        <v>42</v>
      </c>
      <c r="C68" s="47"/>
      <c r="D68" s="59"/>
      <c r="E68" s="30" t="e">
        <f>G68+K68+#REF!</f>
        <v>#REF!</v>
      </c>
      <c r="F68" s="121">
        <v>0</v>
      </c>
      <c r="G68" s="121">
        <v>0</v>
      </c>
      <c r="H68" s="121">
        <v>0</v>
      </c>
      <c r="I68" s="34">
        <v>0</v>
      </c>
      <c r="J68" s="34">
        <v>0</v>
      </c>
      <c r="K68" s="34">
        <v>0</v>
      </c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</row>
    <row r="69" spans="1:64" s="53" customFormat="1" ht="45.6" hidden="1" customHeight="1">
      <c r="A69" s="71" t="s">
        <v>22</v>
      </c>
      <c r="B69" s="22" t="s">
        <v>59</v>
      </c>
      <c r="C69" s="22"/>
      <c r="D69" s="59"/>
      <c r="E69" s="30" t="e">
        <f t="shared" ref="E69:K69" si="12">E70</f>
        <v>#REF!</v>
      </c>
      <c r="F69" s="121">
        <f t="shared" si="12"/>
        <v>0</v>
      </c>
      <c r="G69" s="121">
        <f t="shared" si="12"/>
        <v>0</v>
      </c>
      <c r="H69" s="121">
        <f t="shared" si="12"/>
        <v>0</v>
      </c>
      <c r="I69" s="34">
        <f t="shared" si="12"/>
        <v>0</v>
      </c>
      <c r="J69" s="34">
        <f t="shared" si="12"/>
        <v>0</v>
      </c>
      <c r="K69" s="34">
        <f t="shared" si="12"/>
        <v>0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</row>
    <row r="70" spans="1:64" s="53" customFormat="1" ht="25.2" hidden="1" customHeight="1">
      <c r="A70" s="71" t="s">
        <v>22</v>
      </c>
      <c r="B70" s="40"/>
      <c r="C70" s="22"/>
      <c r="D70" s="59"/>
      <c r="E70" s="30" t="e">
        <f t="shared" ref="E70:K70" si="13">SUM(E71:E71)</f>
        <v>#REF!</v>
      </c>
      <c r="F70" s="121">
        <f t="shared" si="13"/>
        <v>0</v>
      </c>
      <c r="G70" s="121">
        <f t="shared" si="13"/>
        <v>0</v>
      </c>
      <c r="H70" s="121">
        <f t="shared" si="13"/>
        <v>0</v>
      </c>
      <c r="I70" s="34">
        <f t="shared" si="13"/>
        <v>0</v>
      </c>
      <c r="J70" s="34">
        <f t="shared" si="13"/>
        <v>0</v>
      </c>
      <c r="K70" s="34">
        <f t="shared" si="13"/>
        <v>0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</row>
    <row r="71" spans="1:64" s="53" customFormat="1" ht="25.2" hidden="1" customHeight="1">
      <c r="A71" s="39"/>
      <c r="B71" s="70" t="s">
        <v>42</v>
      </c>
      <c r="C71" s="47"/>
      <c r="D71" s="59"/>
      <c r="E71" s="30" t="e">
        <f>G71+K71+#REF!</f>
        <v>#REF!</v>
      </c>
      <c r="F71" s="121">
        <v>0</v>
      </c>
      <c r="G71" s="121">
        <v>0</v>
      </c>
      <c r="H71" s="121">
        <v>0</v>
      </c>
      <c r="I71" s="34">
        <v>0</v>
      </c>
      <c r="J71" s="34">
        <v>0</v>
      </c>
      <c r="K71" s="34">
        <v>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64" s="53" customFormat="1" ht="45.6">
      <c r="A72" s="71" t="s">
        <v>44</v>
      </c>
      <c r="B72" s="28" t="s">
        <v>135</v>
      </c>
      <c r="C72" s="22">
        <v>244</v>
      </c>
      <c r="D72" s="212">
        <v>310</v>
      </c>
      <c r="E72" s="30">
        <f>SUM(F72:K72)</f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64" s="53" customFormat="1" ht="52.2" customHeight="1">
      <c r="A73" s="71"/>
      <c r="B73" s="28" t="s">
        <v>120</v>
      </c>
      <c r="C73" s="22">
        <v>244</v>
      </c>
      <c r="D73" s="212">
        <v>310</v>
      </c>
      <c r="E73" s="30">
        <f t="shared" ref="E73:E76" si="14">SUM(F73:K73)</f>
        <v>3000</v>
      </c>
      <c r="F73" s="30">
        <v>3000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64" s="53" customFormat="1" ht="47.4" customHeight="1">
      <c r="A74" s="71"/>
      <c r="B74" s="28" t="s">
        <v>136</v>
      </c>
      <c r="C74" s="22">
        <v>244</v>
      </c>
      <c r="D74" s="212">
        <v>310</v>
      </c>
      <c r="E74" s="30">
        <f t="shared" si="14"/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</row>
    <row r="75" spans="1:64" s="53" customFormat="1" ht="45.6">
      <c r="A75" s="71"/>
      <c r="B75" s="28" t="s">
        <v>137</v>
      </c>
      <c r="C75" s="22">
        <v>244</v>
      </c>
      <c r="D75" s="212">
        <v>310</v>
      </c>
      <c r="E75" s="30">
        <f t="shared" si="14"/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64" s="53" customFormat="1" ht="36.6" customHeight="1">
      <c r="A76" s="71"/>
      <c r="B76" s="28" t="s">
        <v>138</v>
      </c>
      <c r="C76" s="22">
        <v>244</v>
      </c>
      <c r="D76" s="212">
        <v>310</v>
      </c>
      <c r="E76" s="30">
        <f t="shared" si="14"/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64" s="53" customFormat="1" ht="55.2" customHeight="1">
      <c r="A77" s="71"/>
      <c r="B77" s="28" t="s">
        <v>120</v>
      </c>
      <c r="C77" s="22">
        <v>244</v>
      </c>
      <c r="D77" s="212">
        <v>310</v>
      </c>
      <c r="E77" s="30">
        <f>SUM(F77:K77)</f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64" s="53" customFormat="1" ht="45.6">
      <c r="A78" s="71" t="s">
        <v>46</v>
      </c>
      <c r="B78" s="28" t="s">
        <v>60</v>
      </c>
      <c r="C78" s="22">
        <v>244</v>
      </c>
      <c r="D78" s="212">
        <v>310</v>
      </c>
      <c r="E78" s="30">
        <f>SUM(F78:K78)</f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64" s="53" customFormat="1" ht="25.2">
      <c r="A79" s="71"/>
      <c r="B79" s="28" t="s">
        <v>61</v>
      </c>
      <c r="C79" s="22">
        <v>244</v>
      </c>
      <c r="D79" s="212">
        <v>310</v>
      </c>
      <c r="E79" s="30">
        <f>SUM(F79:K79)</f>
        <v>83100</v>
      </c>
      <c r="F79" s="30">
        <v>0</v>
      </c>
      <c r="G79" s="30">
        <v>83100</v>
      </c>
      <c r="H79" s="30">
        <v>0</v>
      </c>
      <c r="I79" s="30">
        <v>0</v>
      </c>
      <c r="J79" s="30">
        <v>0</v>
      </c>
      <c r="K79" s="30">
        <v>0</v>
      </c>
      <c r="L79" s="137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64" s="65" customFormat="1" ht="24.6">
      <c r="A80" s="72"/>
      <c r="B80" s="256" t="s">
        <v>62</v>
      </c>
      <c r="C80" s="257"/>
      <c r="D80" s="258"/>
      <c r="E80" s="35">
        <f>SUM(E72:E79)</f>
        <v>86100</v>
      </c>
      <c r="F80" s="35">
        <f>SUM(F72:F79)</f>
        <v>3000</v>
      </c>
      <c r="G80" s="35">
        <f t="shared" ref="G80:K80" si="15">SUM(G72:G79)</f>
        <v>83100</v>
      </c>
      <c r="H80" s="35">
        <f t="shared" si="15"/>
        <v>0</v>
      </c>
      <c r="I80" s="35">
        <f t="shared" si="15"/>
        <v>0</v>
      </c>
      <c r="J80" s="35">
        <f t="shared" si="15"/>
        <v>0</v>
      </c>
      <c r="K80" s="35">
        <f t="shared" si="15"/>
        <v>0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8" customFormat="1" ht="34.200000000000003" customHeight="1">
      <c r="A81" s="73"/>
      <c r="B81" s="74" t="s">
        <v>63</v>
      </c>
      <c r="C81" s="75">
        <v>244</v>
      </c>
      <c r="D81" s="76">
        <v>342</v>
      </c>
      <c r="E81" s="124">
        <f>SUM(F81:K81)</f>
        <v>92003.33</v>
      </c>
      <c r="F81" s="211">
        <v>0</v>
      </c>
      <c r="G81" s="211">
        <v>0</v>
      </c>
      <c r="H81" s="211">
        <v>0</v>
      </c>
      <c r="I81" s="123">
        <v>0</v>
      </c>
      <c r="J81" s="211">
        <f>90000+2003.33</f>
        <v>92003.33</v>
      </c>
      <c r="K81" s="211">
        <v>0</v>
      </c>
    </row>
    <row r="82" spans="1:64" s="8" customFormat="1" ht="37.200000000000003" customHeight="1">
      <c r="A82" s="73"/>
      <c r="B82" s="77" t="s">
        <v>132</v>
      </c>
      <c r="C82" s="78">
        <v>323</v>
      </c>
      <c r="D82" s="49">
        <v>342</v>
      </c>
      <c r="E82" s="125">
        <f>SUM(F82:K82)</f>
        <v>30000</v>
      </c>
      <c r="F82" s="125">
        <v>0</v>
      </c>
      <c r="G82" s="125">
        <v>30000</v>
      </c>
      <c r="H82" s="125">
        <v>0</v>
      </c>
      <c r="I82" s="125">
        <v>0</v>
      </c>
      <c r="J82" s="125">
        <v>0</v>
      </c>
      <c r="K82" s="125">
        <v>0</v>
      </c>
      <c r="L82" s="138"/>
    </row>
    <row r="83" spans="1:64" s="8" customFormat="1" ht="37.200000000000003" customHeight="1">
      <c r="A83" s="73"/>
      <c r="B83" s="77" t="s">
        <v>118</v>
      </c>
      <c r="C83" s="78">
        <v>323</v>
      </c>
      <c r="D83" s="49">
        <v>342</v>
      </c>
      <c r="E83" s="125">
        <f>SUM(F83:K83)</f>
        <v>90795.14</v>
      </c>
      <c r="F83" s="125">
        <v>0</v>
      </c>
      <c r="G83" s="125">
        <f>54182+36613.14</f>
        <v>90795.14</v>
      </c>
      <c r="H83" s="125">
        <v>0</v>
      </c>
      <c r="I83" s="125">
        <v>0</v>
      </c>
      <c r="J83" s="125">
        <v>0</v>
      </c>
      <c r="K83" s="125">
        <v>0</v>
      </c>
      <c r="L83" s="138"/>
    </row>
    <row r="84" spans="1:64" s="65" customFormat="1" ht="24.6">
      <c r="A84" s="79"/>
      <c r="B84" s="256" t="s">
        <v>64</v>
      </c>
      <c r="C84" s="257"/>
      <c r="D84" s="258"/>
      <c r="E84" s="126">
        <f t="shared" ref="E84:K84" si="16">SUM(E81:E83)</f>
        <v>212798.47</v>
      </c>
      <c r="F84" s="126">
        <f t="shared" si="16"/>
        <v>0</v>
      </c>
      <c r="G84" s="126">
        <f t="shared" si="16"/>
        <v>120795.14</v>
      </c>
      <c r="H84" s="126">
        <f t="shared" si="16"/>
        <v>0</v>
      </c>
      <c r="I84" s="126">
        <f t="shared" si="16"/>
        <v>0</v>
      </c>
      <c r="J84" s="126">
        <f t="shared" si="16"/>
        <v>92003.33</v>
      </c>
      <c r="K84" s="126">
        <f t="shared" si="16"/>
        <v>0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</row>
    <row r="85" spans="1:64" s="65" customFormat="1" ht="25.2">
      <c r="A85" s="79"/>
      <c r="B85" s="175" t="s">
        <v>65</v>
      </c>
      <c r="C85" s="75">
        <v>244</v>
      </c>
      <c r="D85" s="76">
        <v>344</v>
      </c>
      <c r="E85" s="124">
        <f>SUM(F85:K85)</f>
        <v>10000</v>
      </c>
      <c r="F85" s="124">
        <v>10000</v>
      </c>
      <c r="G85" s="124">
        <v>0</v>
      </c>
      <c r="H85" s="124">
        <v>0</v>
      </c>
      <c r="I85" s="127">
        <v>0</v>
      </c>
      <c r="J85" s="127">
        <v>0</v>
      </c>
      <c r="K85" s="127">
        <v>0</v>
      </c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</row>
    <row r="86" spans="1:64" s="65" customFormat="1" ht="50.4">
      <c r="A86" s="79"/>
      <c r="B86" s="175" t="s">
        <v>139</v>
      </c>
      <c r="C86" s="75">
        <v>244</v>
      </c>
      <c r="D86" s="76">
        <v>344</v>
      </c>
      <c r="E86" s="124">
        <f t="shared" ref="E86:E87" si="17">SUM(F86:K86)</f>
        <v>0</v>
      </c>
      <c r="F86" s="124">
        <v>0</v>
      </c>
      <c r="G86" s="124">
        <v>0</v>
      </c>
      <c r="H86" s="124">
        <v>0</v>
      </c>
      <c r="I86" s="127">
        <v>0</v>
      </c>
      <c r="J86" s="127">
        <v>0</v>
      </c>
      <c r="K86" s="127">
        <v>0</v>
      </c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</row>
    <row r="87" spans="1:64" s="65" customFormat="1" ht="25.2">
      <c r="A87" s="79"/>
      <c r="B87" s="175" t="s">
        <v>140</v>
      </c>
      <c r="C87" s="75">
        <v>244</v>
      </c>
      <c r="D87" s="76">
        <v>344</v>
      </c>
      <c r="E87" s="124">
        <f t="shared" si="17"/>
        <v>1782.82</v>
      </c>
      <c r="F87" s="124">
        <v>1782.82</v>
      </c>
      <c r="G87" s="124">
        <v>0</v>
      </c>
      <c r="H87" s="124">
        <v>0</v>
      </c>
      <c r="I87" s="127">
        <v>0</v>
      </c>
      <c r="J87" s="127">
        <v>0</v>
      </c>
      <c r="K87" s="127">
        <v>0</v>
      </c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</row>
    <row r="88" spans="1:64" s="65" customFormat="1" ht="25.2">
      <c r="A88" s="79"/>
      <c r="B88" s="74" t="s">
        <v>66</v>
      </c>
      <c r="C88" s="75">
        <v>244</v>
      </c>
      <c r="D88" s="76">
        <v>344</v>
      </c>
      <c r="E88" s="124">
        <f>SUM(F88:K88)</f>
        <v>4000</v>
      </c>
      <c r="F88" s="124">
        <v>4000</v>
      </c>
      <c r="G88" s="124">
        <v>0</v>
      </c>
      <c r="H88" s="124">
        <v>0</v>
      </c>
      <c r="I88" s="127">
        <v>0</v>
      </c>
      <c r="J88" s="127">
        <v>0</v>
      </c>
      <c r="K88" s="127">
        <v>0</v>
      </c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</row>
    <row r="89" spans="1:64" s="65" customFormat="1" ht="24.6">
      <c r="A89" s="79"/>
      <c r="B89" s="256" t="s">
        <v>67</v>
      </c>
      <c r="C89" s="257"/>
      <c r="D89" s="258"/>
      <c r="E89" s="126">
        <f>SUM(E85:E88)</f>
        <v>15782.82</v>
      </c>
      <c r="F89" s="126">
        <f>SUM(F85:F88)</f>
        <v>15782.82</v>
      </c>
      <c r="G89" s="126">
        <f t="shared" ref="G89:K89" si="18">SUM(G88)</f>
        <v>0</v>
      </c>
      <c r="H89" s="126">
        <f t="shared" si="18"/>
        <v>0</v>
      </c>
      <c r="I89" s="126">
        <f t="shared" si="18"/>
        <v>0</v>
      </c>
      <c r="J89" s="126">
        <f t="shared" si="18"/>
        <v>0</v>
      </c>
      <c r="K89" s="126">
        <f t="shared" si="18"/>
        <v>0</v>
      </c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</row>
    <row r="90" spans="1:64" s="8" customFormat="1" ht="25.2">
      <c r="A90" s="73"/>
      <c r="B90" s="74" t="s">
        <v>68</v>
      </c>
      <c r="C90" s="75">
        <v>244</v>
      </c>
      <c r="D90" s="76">
        <v>345</v>
      </c>
      <c r="E90" s="124">
        <f>SUM(F90:K90)</f>
        <v>0</v>
      </c>
      <c r="F90" s="124">
        <v>0</v>
      </c>
      <c r="G90" s="124">
        <v>0</v>
      </c>
      <c r="H90" s="124">
        <v>0</v>
      </c>
      <c r="I90" s="211">
        <v>0</v>
      </c>
      <c r="J90" s="211">
        <v>0</v>
      </c>
      <c r="K90" s="211">
        <v>0</v>
      </c>
    </row>
    <row r="91" spans="1:64" s="65" customFormat="1" ht="24.6">
      <c r="A91" s="79"/>
      <c r="B91" s="256" t="s">
        <v>69</v>
      </c>
      <c r="C91" s="257"/>
      <c r="D91" s="258"/>
      <c r="E91" s="126">
        <f>E90</f>
        <v>0</v>
      </c>
      <c r="F91" s="126">
        <f t="shared" ref="F91:K91" si="19">F90</f>
        <v>0</v>
      </c>
      <c r="G91" s="126">
        <f t="shared" si="19"/>
        <v>0</v>
      </c>
      <c r="H91" s="126">
        <f t="shared" si="19"/>
        <v>0</v>
      </c>
      <c r="I91" s="126">
        <f t="shared" si="19"/>
        <v>0</v>
      </c>
      <c r="J91" s="126">
        <f t="shared" si="19"/>
        <v>0</v>
      </c>
      <c r="K91" s="126">
        <f t="shared" si="19"/>
        <v>0</v>
      </c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</row>
    <row r="92" spans="1:64" s="53" customFormat="1" ht="45.6">
      <c r="A92" s="80" t="s">
        <v>40</v>
      </c>
      <c r="B92" s="81" t="s">
        <v>141</v>
      </c>
      <c r="C92" s="82">
        <v>244</v>
      </c>
      <c r="D92" s="212">
        <v>346</v>
      </c>
      <c r="E92" s="211">
        <f>SUM(F92:K92)</f>
        <v>10000</v>
      </c>
      <c r="F92" s="211">
        <v>10000</v>
      </c>
      <c r="G92" s="211">
        <v>0</v>
      </c>
      <c r="H92" s="211">
        <v>0</v>
      </c>
      <c r="I92" s="211">
        <v>0</v>
      </c>
      <c r="J92" s="211">
        <v>0</v>
      </c>
      <c r="K92" s="211">
        <v>0</v>
      </c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</row>
    <row r="93" spans="1:64" s="53" customFormat="1" ht="45.6">
      <c r="A93" s="80"/>
      <c r="B93" s="83" t="s">
        <v>142</v>
      </c>
      <c r="C93" s="84">
        <v>244</v>
      </c>
      <c r="D93" s="212">
        <v>346</v>
      </c>
      <c r="E93" s="211">
        <f>SUM(F93:K93)</f>
        <v>10000</v>
      </c>
      <c r="F93" s="211">
        <v>10000</v>
      </c>
      <c r="G93" s="211">
        <v>0</v>
      </c>
      <c r="H93" s="211">
        <v>0</v>
      </c>
      <c r="I93" s="211">
        <v>0</v>
      </c>
      <c r="J93" s="211">
        <v>0</v>
      </c>
      <c r="K93" s="211">
        <v>0</v>
      </c>
      <c r="L93" s="137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</row>
    <row r="94" spans="1:64" s="53" customFormat="1" ht="25.2">
      <c r="A94" s="80"/>
      <c r="B94" s="83" t="s">
        <v>143</v>
      </c>
      <c r="C94" s="84">
        <v>244</v>
      </c>
      <c r="D94" s="212">
        <v>346</v>
      </c>
      <c r="E94" s="211">
        <f t="shared" ref="E94:E97" si="20">SUM(F94:K94)</f>
        <v>5000</v>
      </c>
      <c r="F94" s="211">
        <v>5000</v>
      </c>
      <c r="G94" s="211">
        <v>0</v>
      </c>
      <c r="H94" s="211">
        <v>0</v>
      </c>
      <c r="I94" s="211">
        <v>0</v>
      </c>
      <c r="J94" s="211">
        <v>0</v>
      </c>
      <c r="K94" s="211">
        <v>0</v>
      </c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</row>
    <row r="95" spans="1:64" s="53" customFormat="1" ht="25.2">
      <c r="A95" s="80"/>
      <c r="B95" s="83" t="s">
        <v>70</v>
      </c>
      <c r="C95" s="84">
        <v>244</v>
      </c>
      <c r="D95" s="212">
        <v>346</v>
      </c>
      <c r="E95" s="211">
        <f t="shared" si="20"/>
        <v>0</v>
      </c>
      <c r="F95" s="211">
        <v>0</v>
      </c>
      <c r="G95" s="211">
        <v>0</v>
      </c>
      <c r="H95" s="211">
        <v>0</v>
      </c>
      <c r="I95" s="211">
        <v>0</v>
      </c>
      <c r="J95" s="211">
        <v>0</v>
      </c>
      <c r="K95" s="211">
        <v>0</v>
      </c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</row>
    <row r="96" spans="1:64" s="53" customFormat="1" ht="68.400000000000006">
      <c r="A96" s="80"/>
      <c r="B96" s="83" t="s">
        <v>144</v>
      </c>
      <c r="C96" s="84">
        <v>244</v>
      </c>
      <c r="D96" s="212">
        <v>346</v>
      </c>
      <c r="E96" s="211">
        <f>SUM(F96:K96)</f>
        <v>0</v>
      </c>
      <c r="F96" s="211">
        <v>0</v>
      </c>
      <c r="G96" s="211">
        <v>0</v>
      </c>
      <c r="H96" s="211">
        <v>0</v>
      </c>
      <c r="I96" s="211">
        <v>0</v>
      </c>
      <c r="J96" s="211">
        <v>0</v>
      </c>
      <c r="K96" s="211">
        <v>0</v>
      </c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</row>
    <row r="97" spans="1:64" s="53" customFormat="1" ht="68.400000000000006">
      <c r="A97" s="80"/>
      <c r="B97" s="83" t="s">
        <v>71</v>
      </c>
      <c r="C97" s="84">
        <v>244</v>
      </c>
      <c r="D97" s="212">
        <v>346</v>
      </c>
      <c r="E97" s="211">
        <f t="shared" si="20"/>
        <v>0</v>
      </c>
      <c r="F97" s="211">
        <v>0</v>
      </c>
      <c r="G97" s="211">
        <v>0</v>
      </c>
      <c r="H97" s="211">
        <v>0</v>
      </c>
      <c r="I97" s="211">
        <v>0</v>
      </c>
      <c r="J97" s="211">
        <v>0</v>
      </c>
      <c r="K97" s="211">
        <v>0</v>
      </c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</row>
    <row r="98" spans="1:64" s="53" customFormat="1" ht="68.400000000000006">
      <c r="A98" s="80"/>
      <c r="B98" s="83" t="s">
        <v>117</v>
      </c>
      <c r="C98" s="84">
        <v>244</v>
      </c>
      <c r="D98" s="212">
        <v>346</v>
      </c>
      <c r="E98" s="211">
        <f>SUM(F98:K98)</f>
        <v>10003.59</v>
      </c>
      <c r="F98" s="211">
        <v>0</v>
      </c>
      <c r="G98" s="211">
        <v>10000</v>
      </c>
      <c r="H98" s="211">
        <v>0</v>
      </c>
      <c r="I98" s="211">
        <v>3.59</v>
      </c>
      <c r="J98" s="211">
        <v>0</v>
      </c>
      <c r="K98" s="211">
        <v>0</v>
      </c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</row>
    <row r="99" spans="1:64" s="65" customFormat="1" ht="25.2">
      <c r="A99" s="85"/>
      <c r="B99" s="256" t="s">
        <v>72</v>
      </c>
      <c r="C99" s="257"/>
      <c r="D99" s="258"/>
      <c r="E99" s="35">
        <f>SUM(E92:E98)</f>
        <v>35003.589999999997</v>
      </c>
      <c r="F99" s="35">
        <f>SUM(F92:F98)</f>
        <v>25000</v>
      </c>
      <c r="G99" s="35">
        <f>SUM(G92:G98)</f>
        <v>10000</v>
      </c>
      <c r="H99" s="35">
        <f t="shared" ref="H99:K99" si="21">SUM(H92:H98)</f>
        <v>0</v>
      </c>
      <c r="I99" s="35">
        <f t="shared" si="21"/>
        <v>3.59</v>
      </c>
      <c r="J99" s="35">
        <f t="shared" si="21"/>
        <v>0</v>
      </c>
      <c r="K99" s="35">
        <f t="shared" si="21"/>
        <v>0</v>
      </c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</row>
    <row r="100" spans="1:64" s="53" customFormat="1" ht="25.2">
      <c r="A100" s="80"/>
      <c r="B100" s="83" t="s">
        <v>73</v>
      </c>
      <c r="C100" s="84">
        <v>244</v>
      </c>
      <c r="D100" s="212">
        <v>349</v>
      </c>
      <c r="E100" s="211">
        <f>SUM(F100:K100)</f>
        <v>2000</v>
      </c>
      <c r="F100" s="211">
        <v>0</v>
      </c>
      <c r="G100" s="211">
        <v>2000</v>
      </c>
      <c r="H100" s="211">
        <v>0</v>
      </c>
      <c r="I100" s="211">
        <v>0</v>
      </c>
      <c r="J100" s="211">
        <v>0</v>
      </c>
      <c r="K100" s="211">
        <v>0</v>
      </c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</row>
    <row r="101" spans="1:64" s="65" customFormat="1" ht="25.2">
      <c r="A101" s="85"/>
      <c r="B101" s="256" t="s">
        <v>74</v>
      </c>
      <c r="C101" s="257"/>
      <c r="D101" s="258"/>
      <c r="E101" s="35">
        <f>SUM(E100)</f>
        <v>2000</v>
      </c>
      <c r="F101" s="35">
        <f>SUM(F100)</f>
        <v>0</v>
      </c>
      <c r="G101" s="35">
        <f>SUM(G100)</f>
        <v>2000</v>
      </c>
      <c r="H101" s="35">
        <f t="shared" ref="H101:K101" si="22">SUM(H100)</f>
        <v>0</v>
      </c>
      <c r="I101" s="35">
        <f t="shared" si="22"/>
        <v>0</v>
      </c>
      <c r="J101" s="35">
        <f t="shared" si="22"/>
        <v>0</v>
      </c>
      <c r="K101" s="35">
        <f t="shared" si="22"/>
        <v>0</v>
      </c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</row>
    <row r="102" spans="1:64" s="65" customFormat="1" ht="25.2">
      <c r="A102" s="135"/>
      <c r="B102" s="279" t="s">
        <v>109</v>
      </c>
      <c r="C102" s="279"/>
      <c r="D102" s="279"/>
      <c r="E102" s="279"/>
      <c r="F102" s="279"/>
      <c r="G102" s="279"/>
      <c r="H102" s="279"/>
      <c r="I102" s="279"/>
      <c r="J102" s="279"/>
      <c r="K102" s="279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</row>
    <row r="103" spans="1:64" s="145" customFormat="1" ht="25.2">
      <c r="A103" s="139"/>
      <c r="B103" s="140" t="s">
        <v>150</v>
      </c>
      <c r="C103" s="141">
        <v>244</v>
      </c>
      <c r="D103" s="142">
        <v>346</v>
      </c>
      <c r="E103" s="143">
        <f>SUM(F103:K103)</f>
        <v>180</v>
      </c>
      <c r="F103" s="143">
        <v>180</v>
      </c>
      <c r="G103" s="143">
        <v>0</v>
      </c>
      <c r="H103" s="143">
        <v>0</v>
      </c>
      <c r="I103" s="143">
        <v>0</v>
      </c>
      <c r="J103" s="143">
        <v>0</v>
      </c>
      <c r="K103" s="143">
        <v>0</v>
      </c>
      <c r="L103" s="144"/>
    </row>
    <row r="104" spans="1:64" s="145" customFormat="1" ht="91.2">
      <c r="A104" s="139"/>
      <c r="B104" s="140" t="s">
        <v>149</v>
      </c>
      <c r="C104" s="141">
        <v>244</v>
      </c>
      <c r="D104" s="142">
        <v>225</v>
      </c>
      <c r="E104" s="143">
        <f>SUM(F104:K104)</f>
        <v>153061.22</v>
      </c>
      <c r="F104" s="143">
        <v>3061.22</v>
      </c>
      <c r="G104" s="143">
        <v>150000</v>
      </c>
      <c r="H104" s="143">
        <v>0</v>
      </c>
      <c r="I104" s="143">
        <v>0</v>
      </c>
      <c r="J104" s="143">
        <v>0</v>
      </c>
      <c r="K104" s="143">
        <v>0</v>
      </c>
      <c r="L104" s="178"/>
      <c r="M104" s="179"/>
      <c r="N104" s="180">
        <v>60100</v>
      </c>
      <c r="O104" s="180" t="s">
        <v>148</v>
      </c>
      <c r="P104" s="181">
        <v>149999.99559999999</v>
      </c>
    </row>
    <row r="105" spans="1:64" s="145" customFormat="1" ht="68.400000000000006">
      <c r="A105" s="139"/>
      <c r="B105" s="140" t="s">
        <v>145</v>
      </c>
      <c r="C105" s="146">
        <v>244</v>
      </c>
      <c r="D105" s="142">
        <v>342</v>
      </c>
      <c r="E105" s="143">
        <f>SUM(F105:K105)</f>
        <v>131383.67999999999</v>
      </c>
      <c r="F105" s="143">
        <f>2635.63</f>
        <v>2635.63</v>
      </c>
      <c r="G105" s="143">
        <f>32187.01</f>
        <v>32187.01</v>
      </c>
      <c r="H105" s="143">
        <f>96561.04</f>
        <v>96561.04</v>
      </c>
      <c r="I105" s="143">
        <v>0</v>
      </c>
      <c r="J105" s="143">
        <v>0</v>
      </c>
      <c r="K105" s="143">
        <v>0</v>
      </c>
      <c r="L105" s="178"/>
      <c r="M105" s="179"/>
      <c r="N105" s="180">
        <v>60200</v>
      </c>
      <c r="O105" s="180" t="s">
        <v>148</v>
      </c>
      <c r="P105" s="181">
        <v>3061.2244000000001</v>
      </c>
    </row>
    <row r="106" spans="1:64" s="145" customFormat="1" ht="68.400000000000006">
      <c r="A106" s="139"/>
      <c r="B106" s="140" t="s">
        <v>162</v>
      </c>
      <c r="C106" s="146">
        <v>244</v>
      </c>
      <c r="D106" s="142">
        <v>342</v>
      </c>
      <c r="E106" s="143">
        <f>SUM(F106:K106)</f>
        <v>0</v>
      </c>
      <c r="F106" s="143">
        <f>183.24-183.24</f>
        <v>0</v>
      </c>
      <c r="G106" s="143">
        <f>716.64-716.64</f>
        <v>0</v>
      </c>
      <c r="H106" s="143">
        <f>2767.12-2767.12</f>
        <v>0</v>
      </c>
      <c r="I106" s="143">
        <v>0</v>
      </c>
      <c r="J106" s="143">
        <v>0</v>
      </c>
      <c r="K106" s="143">
        <v>0</v>
      </c>
      <c r="L106" s="203">
        <v>-3667</v>
      </c>
      <c r="M106" s="204"/>
      <c r="N106" s="205"/>
      <c r="O106" s="205"/>
      <c r="P106" s="206"/>
    </row>
    <row r="107" spans="1:64" s="145" customFormat="1" ht="45.6">
      <c r="A107" s="139"/>
      <c r="B107" s="140" t="s">
        <v>112</v>
      </c>
      <c r="C107" s="146">
        <v>244</v>
      </c>
      <c r="D107" s="142">
        <v>346</v>
      </c>
      <c r="E107" s="143">
        <f>SUM(F107:K107)</f>
        <v>200</v>
      </c>
      <c r="F107" s="143">
        <v>200</v>
      </c>
      <c r="G107" s="143">
        <v>0</v>
      </c>
      <c r="H107" s="143">
        <v>0</v>
      </c>
      <c r="I107" s="143">
        <v>0</v>
      </c>
      <c r="J107" s="143">
        <v>0</v>
      </c>
      <c r="K107" s="143">
        <v>0</v>
      </c>
      <c r="N107" s="145" t="s">
        <v>146</v>
      </c>
      <c r="O107" s="176">
        <v>2635.6244030850494</v>
      </c>
    </row>
    <row r="108" spans="1:64" s="65" customFormat="1" ht="25.2">
      <c r="A108" s="86"/>
      <c r="B108" s="280" t="s">
        <v>75</v>
      </c>
      <c r="C108" s="281"/>
      <c r="D108" s="282"/>
      <c r="E108" s="128">
        <f t="shared" ref="E108:K108" si="23">SUM(E103:E107)</f>
        <v>284824.90000000002</v>
      </c>
      <c r="F108" s="128">
        <f>SUM(F103:F107)</f>
        <v>6076.85</v>
      </c>
      <c r="G108" s="128">
        <f t="shared" si="23"/>
        <v>182187.01</v>
      </c>
      <c r="H108" s="128">
        <f t="shared" si="23"/>
        <v>96561.04</v>
      </c>
      <c r="I108" s="128">
        <f t="shared" si="23"/>
        <v>0</v>
      </c>
      <c r="J108" s="128">
        <f t="shared" si="23"/>
        <v>0</v>
      </c>
      <c r="K108" s="128">
        <f t="shared" si="23"/>
        <v>0</v>
      </c>
      <c r="L108" s="8"/>
      <c r="M108" s="8"/>
      <c r="N108" s="8" t="s">
        <v>146</v>
      </c>
      <c r="O108" s="177">
        <v>96561.041686238488</v>
      </c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</row>
    <row r="109" spans="1:64" s="53" customFormat="1" ht="18" customHeight="1" thickBot="1">
      <c r="A109" s="7"/>
      <c r="B109" s="87"/>
      <c r="C109" s="87"/>
      <c r="D109" s="215"/>
      <c r="E109" s="129"/>
      <c r="F109" s="129"/>
      <c r="G109" s="129"/>
      <c r="H109" s="129"/>
      <c r="I109" s="129"/>
      <c r="J109" s="129"/>
      <c r="K109" s="129"/>
      <c r="L109" s="8"/>
      <c r="M109" s="8"/>
      <c r="N109" s="8"/>
      <c r="O109" s="177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</row>
    <row r="110" spans="1:64" s="92" customFormat="1" ht="25.8" thickBot="1">
      <c r="A110" s="88"/>
      <c r="B110" s="89" t="s">
        <v>76</v>
      </c>
      <c r="C110" s="90"/>
      <c r="D110" s="91">
        <v>240</v>
      </c>
      <c r="E110" s="130">
        <f>SUM(F110:K110)</f>
        <v>2949088.54</v>
      </c>
      <c r="F110" s="130">
        <f>F15+F20+F37+F80+F84+F89+F91+F99+F108+F58</f>
        <v>2177802.2200000002</v>
      </c>
      <c r="G110" s="130">
        <f>G15+G20+G37+G60+G80+G84+G89+G91+G99+G108+G101+G58</f>
        <v>582718.36</v>
      </c>
      <c r="H110" s="130">
        <f>H15+H20+H37+H60+H80+H84+H89+H91+H99+H108+H101</f>
        <v>96561.04</v>
      </c>
      <c r="I110" s="130">
        <f>I15+I20+I37+I60+I80+I84+I89+I91+I99+I108+I101</f>
        <v>3.59</v>
      </c>
      <c r="J110" s="130">
        <f>J15+J20+J37+J60+J80+J84+J89+J91+J99+J108+J101</f>
        <v>92003.33</v>
      </c>
      <c r="K110" s="130">
        <f>K15+K20+K37+K60+K80+K84+K89+K91+K99+K108+K101</f>
        <v>0</v>
      </c>
      <c r="L110" s="8"/>
      <c r="M110" s="8"/>
      <c r="N110" s="8"/>
      <c r="O110" s="177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</row>
    <row r="111" spans="1:64" s="53" customFormat="1" ht="3" customHeight="1">
      <c r="A111" s="7"/>
      <c r="B111" s="87"/>
      <c r="C111" s="87"/>
      <c r="D111" s="215"/>
      <c r="E111" s="129"/>
      <c r="F111" s="129"/>
      <c r="G111" s="129"/>
      <c r="H111" s="129"/>
      <c r="I111" s="129"/>
      <c r="J111" s="129"/>
      <c r="K111" s="129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</row>
    <row r="112" spans="1:64" s="53" customFormat="1" ht="25.2">
      <c r="A112" s="7"/>
      <c r="B112" s="93" t="s">
        <v>77</v>
      </c>
      <c r="C112" s="208">
        <v>851</v>
      </c>
      <c r="D112" s="213">
        <v>291</v>
      </c>
      <c r="E112" s="131">
        <f>SUM(F112:K112)</f>
        <v>1029950.3</v>
      </c>
      <c r="F112" s="131">
        <f>824446.3+205504</f>
        <v>1029950.3</v>
      </c>
      <c r="G112" s="131">
        <v>0</v>
      </c>
      <c r="H112" s="131">
        <v>0</v>
      </c>
      <c r="I112" s="30">
        <v>0</v>
      </c>
      <c r="J112" s="30">
        <v>0</v>
      </c>
      <c r="K112" s="30">
        <v>0</v>
      </c>
      <c r="L112" s="137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</row>
    <row r="113" spans="1:64" s="53" customFormat="1" ht="25.2">
      <c r="A113" s="7"/>
      <c r="B113" s="28" t="s">
        <v>78</v>
      </c>
      <c r="C113" s="22">
        <v>852</v>
      </c>
      <c r="D113" s="212">
        <v>291</v>
      </c>
      <c r="E113" s="131">
        <f>SUM(F113:K113)</f>
        <v>0</v>
      </c>
      <c r="F113" s="30">
        <v>0</v>
      </c>
      <c r="G113" s="30">
        <v>0</v>
      </c>
      <c r="H113" s="30">
        <v>0</v>
      </c>
      <c r="I113" s="30">
        <v>0</v>
      </c>
      <c r="J113" s="30">
        <v>0</v>
      </c>
      <c r="K113" s="30">
        <v>0</v>
      </c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</row>
    <row r="114" spans="1:64" s="65" customFormat="1" ht="25.8" thickBot="1">
      <c r="A114" s="86"/>
      <c r="B114" s="283" t="s">
        <v>79</v>
      </c>
      <c r="C114" s="243"/>
      <c r="D114" s="244"/>
      <c r="E114" s="132">
        <f t="shared" ref="E114:K114" si="24">SUM(E112:E113)</f>
        <v>1029950.3</v>
      </c>
      <c r="F114" s="132">
        <f t="shared" si="24"/>
        <v>1029950.3</v>
      </c>
      <c r="G114" s="132">
        <f t="shared" si="24"/>
        <v>0</v>
      </c>
      <c r="H114" s="132">
        <f t="shared" si="24"/>
        <v>0</v>
      </c>
      <c r="I114" s="132">
        <f t="shared" si="24"/>
        <v>0</v>
      </c>
      <c r="J114" s="132">
        <f t="shared" si="24"/>
        <v>0</v>
      </c>
      <c r="K114" s="132">
        <f t="shared" si="24"/>
        <v>0</v>
      </c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</row>
    <row r="115" spans="1:64" s="53" customFormat="1" ht="17.25" customHeight="1">
      <c r="A115" s="7"/>
      <c r="B115" s="87"/>
      <c r="C115" s="87"/>
      <c r="D115" s="215"/>
      <c r="E115" s="129"/>
      <c r="F115" s="129"/>
      <c r="G115" s="129"/>
      <c r="H115" s="129"/>
      <c r="I115" s="129"/>
      <c r="J115" s="129"/>
      <c r="K115" s="129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</row>
    <row r="116" spans="1:64" s="53" customFormat="1" ht="25.2">
      <c r="A116" s="7"/>
      <c r="B116" s="94" t="s">
        <v>80</v>
      </c>
      <c r="C116" s="95"/>
      <c r="D116" s="212"/>
      <c r="E116" s="30"/>
      <c r="F116" s="30"/>
      <c r="G116" s="30"/>
      <c r="H116" s="30"/>
      <c r="I116" s="30"/>
      <c r="J116" s="30"/>
      <c r="K116" s="30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</row>
    <row r="117" spans="1:64" s="53" customFormat="1" ht="34.200000000000003" customHeight="1">
      <c r="A117" s="7"/>
      <c r="B117" s="96" t="s">
        <v>81</v>
      </c>
      <c r="C117" s="22">
        <v>111</v>
      </c>
      <c r="D117" s="212">
        <v>211</v>
      </c>
      <c r="E117" s="131">
        <f>SUM(F117:K117)</f>
        <v>0</v>
      </c>
      <c r="F117" s="30">
        <v>0</v>
      </c>
      <c r="G117" s="30">
        <v>0</v>
      </c>
      <c r="H117" s="30">
        <v>0</v>
      </c>
      <c r="I117" s="131">
        <v>0</v>
      </c>
      <c r="J117" s="131">
        <v>0</v>
      </c>
      <c r="K117" s="131">
        <v>0</v>
      </c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</row>
    <row r="118" spans="1:64" s="53" customFormat="1" ht="43.95" customHeight="1">
      <c r="A118" s="7"/>
      <c r="B118" s="96" t="s">
        <v>82</v>
      </c>
      <c r="C118" s="22">
        <v>119</v>
      </c>
      <c r="D118" s="212">
        <v>213</v>
      </c>
      <c r="E118" s="131">
        <f>SUM(F118:K118)</f>
        <v>0</v>
      </c>
      <c r="F118" s="30">
        <v>0</v>
      </c>
      <c r="G118" s="30">
        <v>0</v>
      </c>
      <c r="H118" s="30">
        <v>0</v>
      </c>
      <c r="I118" s="131">
        <v>0</v>
      </c>
      <c r="J118" s="131">
        <v>0</v>
      </c>
      <c r="K118" s="131">
        <v>0</v>
      </c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</row>
    <row r="119" spans="1:64" s="53" customFormat="1" ht="45.6">
      <c r="A119" s="7"/>
      <c r="B119" s="96" t="s">
        <v>83</v>
      </c>
      <c r="C119" s="22">
        <v>111</v>
      </c>
      <c r="D119" s="212">
        <v>211</v>
      </c>
      <c r="E119" s="131">
        <f>SUM(F119:K119)</f>
        <v>1331737.02</v>
      </c>
      <c r="F119" s="30">
        <v>0</v>
      </c>
      <c r="G119" s="30">
        <v>1331737.02</v>
      </c>
      <c r="H119" s="30">
        <v>0</v>
      </c>
      <c r="I119" s="131">
        <v>0</v>
      </c>
      <c r="J119" s="131">
        <v>0</v>
      </c>
      <c r="K119" s="131">
        <v>0</v>
      </c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</row>
    <row r="120" spans="1:64" s="53" customFormat="1" ht="68.400000000000006">
      <c r="A120" s="7"/>
      <c r="B120" s="96" t="s">
        <v>84</v>
      </c>
      <c r="C120" s="22">
        <v>119</v>
      </c>
      <c r="D120" s="212">
        <v>213</v>
      </c>
      <c r="E120" s="131">
        <f>SUM(F120:K120)</f>
        <v>408224.58</v>
      </c>
      <c r="F120" s="30">
        <v>0</v>
      </c>
      <c r="G120" s="30">
        <v>408224.58</v>
      </c>
      <c r="H120" s="30">
        <v>0</v>
      </c>
      <c r="I120" s="131">
        <v>0</v>
      </c>
      <c r="J120" s="131">
        <v>0</v>
      </c>
      <c r="K120" s="131">
        <v>0</v>
      </c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</row>
    <row r="121" spans="1:64" s="53" customFormat="1" ht="45.6">
      <c r="A121" s="7"/>
      <c r="B121" s="96" t="s">
        <v>85</v>
      </c>
      <c r="C121" s="22">
        <v>111</v>
      </c>
      <c r="D121" s="212">
        <v>266</v>
      </c>
      <c r="E121" s="131">
        <f>SUM(F121:K121)</f>
        <v>20000</v>
      </c>
      <c r="F121" s="30">
        <v>0</v>
      </c>
      <c r="G121" s="30">
        <v>20000</v>
      </c>
      <c r="H121" s="30">
        <v>0</v>
      </c>
      <c r="I121" s="131">
        <v>0</v>
      </c>
      <c r="J121" s="131">
        <v>0</v>
      </c>
      <c r="K121" s="131">
        <v>0</v>
      </c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</row>
    <row r="122" spans="1:64" s="53" customFormat="1" ht="25.2">
      <c r="A122" s="7"/>
      <c r="B122" s="96" t="s">
        <v>86</v>
      </c>
      <c r="C122" s="22">
        <v>111</v>
      </c>
      <c r="D122" s="212">
        <v>211</v>
      </c>
      <c r="E122" s="131">
        <f t="shared" ref="E122:E131" si="25">SUM(F122:K122)</f>
        <v>333334.94</v>
      </c>
      <c r="F122" s="30">
        <v>0</v>
      </c>
      <c r="G122" s="30">
        <f>319749.35+13585.59</f>
        <v>333334.94</v>
      </c>
      <c r="H122" s="30">
        <v>0</v>
      </c>
      <c r="I122" s="131">
        <v>0</v>
      </c>
      <c r="J122" s="131">
        <v>0</v>
      </c>
      <c r="K122" s="131">
        <v>0</v>
      </c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</row>
    <row r="123" spans="1:64" s="53" customFormat="1" ht="45.6">
      <c r="A123" s="7"/>
      <c r="B123" s="96" t="s">
        <v>87</v>
      </c>
      <c r="C123" s="22">
        <v>119</v>
      </c>
      <c r="D123" s="212">
        <v>213</v>
      </c>
      <c r="E123" s="131">
        <f t="shared" si="25"/>
        <v>96564.3</v>
      </c>
      <c r="F123" s="30">
        <v>0</v>
      </c>
      <c r="G123" s="30">
        <v>96564.3</v>
      </c>
      <c r="H123" s="30">
        <v>0</v>
      </c>
      <c r="I123" s="131">
        <v>0</v>
      </c>
      <c r="J123" s="131">
        <v>0</v>
      </c>
      <c r="K123" s="131">
        <v>0</v>
      </c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</row>
    <row r="124" spans="1:64" s="53" customFormat="1" ht="45.6">
      <c r="A124" s="7"/>
      <c r="B124" s="96" t="s">
        <v>88</v>
      </c>
      <c r="C124" s="22">
        <v>111</v>
      </c>
      <c r="D124" s="212">
        <v>266</v>
      </c>
      <c r="E124" s="131">
        <f t="shared" si="25"/>
        <v>20000</v>
      </c>
      <c r="F124" s="30">
        <v>0</v>
      </c>
      <c r="G124" s="30">
        <v>20000</v>
      </c>
      <c r="H124" s="30">
        <v>0</v>
      </c>
      <c r="I124" s="131">
        <v>0</v>
      </c>
      <c r="J124" s="131">
        <v>0</v>
      </c>
      <c r="K124" s="131">
        <v>0</v>
      </c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</row>
    <row r="125" spans="1:64" s="53" customFormat="1" ht="45.6">
      <c r="A125" s="7"/>
      <c r="B125" s="96" t="s">
        <v>89</v>
      </c>
      <c r="C125" s="22">
        <v>111</v>
      </c>
      <c r="D125" s="212">
        <v>211</v>
      </c>
      <c r="E125" s="131">
        <f t="shared" si="25"/>
        <v>6608601.0599999996</v>
      </c>
      <c r="F125" s="30">
        <v>0</v>
      </c>
      <c r="G125" s="30">
        <f>6313406.68+295194.38</f>
        <v>6608601.0599999996</v>
      </c>
      <c r="H125" s="30">
        <v>0</v>
      </c>
      <c r="I125" s="131">
        <v>0</v>
      </c>
      <c r="J125" s="131">
        <v>0</v>
      </c>
      <c r="K125" s="131">
        <v>0</v>
      </c>
      <c r="L125" s="13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</row>
    <row r="126" spans="1:64" s="53" customFormat="1" ht="46.95" customHeight="1">
      <c r="A126" s="7"/>
      <c r="B126" s="96" t="s">
        <v>90</v>
      </c>
      <c r="C126" s="22">
        <v>119</v>
      </c>
      <c r="D126" s="212">
        <v>213</v>
      </c>
      <c r="E126" s="131">
        <f t="shared" si="25"/>
        <v>1906648.82</v>
      </c>
      <c r="F126" s="30">
        <v>0</v>
      </c>
      <c r="G126" s="30">
        <v>1906648.82</v>
      </c>
      <c r="H126" s="30">
        <v>0</v>
      </c>
      <c r="I126" s="131">
        <v>0</v>
      </c>
      <c r="J126" s="131">
        <v>0</v>
      </c>
      <c r="K126" s="131">
        <v>0</v>
      </c>
      <c r="L126" s="13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</row>
    <row r="127" spans="1:64" s="53" customFormat="1" ht="46.95" customHeight="1">
      <c r="A127" s="7"/>
      <c r="B127" s="96" t="s">
        <v>91</v>
      </c>
      <c r="C127" s="22">
        <v>111</v>
      </c>
      <c r="D127" s="212">
        <v>266</v>
      </c>
      <c r="E127" s="131">
        <f t="shared" si="25"/>
        <v>50000</v>
      </c>
      <c r="F127" s="30">
        <v>0</v>
      </c>
      <c r="G127" s="30">
        <v>50000</v>
      </c>
      <c r="H127" s="30">
        <v>0</v>
      </c>
      <c r="I127" s="131">
        <v>0</v>
      </c>
      <c r="J127" s="131">
        <v>0</v>
      </c>
      <c r="K127" s="131">
        <v>0</v>
      </c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</row>
    <row r="128" spans="1:64" s="53" customFormat="1" ht="46.95" customHeight="1">
      <c r="A128" s="7"/>
      <c r="B128" s="96" t="s">
        <v>92</v>
      </c>
      <c r="C128" s="22">
        <v>111</v>
      </c>
      <c r="D128" s="212">
        <v>211</v>
      </c>
      <c r="E128" s="131">
        <f t="shared" si="25"/>
        <v>662644.25</v>
      </c>
      <c r="F128" s="30">
        <v>0</v>
      </c>
      <c r="G128" s="30">
        <f>559682.17+102962.08</f>
        <v>662644.25</v>
      </c>
      <c r="H128" s="30">
        <v>0</v>
      </c>
      <c r="I128" s="131">
        <v>0</v>
      </c>
      <c r="J128" s="131">
        <v>0</v>
      </c>
      <c r="K128" s="131">
        <v>0</v>
      </c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</row>
    <row r="129" spans="1:64" s="53" customFormat="1" ht="46.95" customHeight="1">
      <c r="A129" s="7"/>
      <c r="B129" s="96" t="s">
        <v>93</v>
      </c>
      <c r="C129" s="22">
        <v>119</v>
      </c>
      <c r="D129" s="212">
        <v>213</v>
      </c>
      <c r="E129" s="131">
        <f t="shared" si="25"/>
        <v>169024.01</v>
      </c>
      <c r="F129" s="30">
        <v>0</v>
      </c>
      <c r="G129" s="30">
        <v>169024.01</v>
      </c>
      <c r="H129" s="30">
        <v>0</v>
      </c>
      <c r="I129" s="131">
        <v>0</v>
      </c>
      <c r="J129" s="131">
        <v>0</v>
      </c>
      <c r="K129" s="131">
        <v>0</v>
      </c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</row>
    <row r="130" spans="1:64" s="53" customFormat="1" ht="46.95" customHeight="1">
      <c r="A130" s="7"/>
      <c r="B130" s="96" t="s">
        <v>94</v>
      </c>
      <c r="C130" s="22">
        <v>111</v>
      </c>
      <c r="D130" s="212">
        <v>266</v>
      </c>
      <c r="E130" s="131">
        <f t="shared" si="25"/>
        <v>5000</v>
      </c>
      <c r="F130" s="30">
        <v>0</v>
      </c>
      <c r="G130" s="30">
        <v>5000</v>
      </c>
      <c r="H130" s="30">
        <v>0</v>
      </c>
      <c r="I130" s="131">
        <v>0</v>
      </c>
      <c r="J130" s="131">
        <v>0</v>
      </c>
      <c r="K130" s="131">
        <v>0</v>
      </c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</row>
    <row r="131" spans="1:64" s="53" customFormat="1" ht="42.6" customHeight="1">
      <c r="A131" s="7"/>
      <c r="B131" s="96" t="s">
        <v>124</v>
      </c>
      <c r="C131" s="22">
        <v>111</v>
      </c>
      <c r="D131" s="212">
        <v>211</v>
      </c>
      <c r="E131" s="131">
        <f t="shared" si="25"/>
        <v>3663632.84</v>
      </c>
      <c r="F131" s="30">
        <f>3613632.84+50000</f>
        <v>3663632.84</v>
      </c>
      <c r="G131" s="30">
        <v>0</v>
      </c>
      <c r="H131" s="30">
        <v>0</v>
      </c>
      <c r="I131" s="131">
        <v>0</v>
      </c>
      <c r="J131" s="131">
        <v>0</v>
      </c>
      <c r="K131" s="131">
        <v>0</v>
      </c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</row>
    <row r="132" spans="1:64" s="53" customFormat="1" ht="42" customHeight="1">
      <c r="A132" s="7"/>
      <c r="B132" s="97" t="s">
        <v>125</v>
      </c>
      <c r="C132" s="208">
        <v>119</v>
      </c>
      <c r="D132" s="213">
        <v>213</v>
      </c>
      <c r="E132" s="133">
        <f>SUM(F132:K132)</f>
        <v>1091317.1200000001</v>
      </c>
      <c r="F132" s="30">
        <v>1091317.1200000001</v>
      </c>
      <c r="G132" s="30">
        <v>0</v>
      </c>
      <c r="H132" s="30">
        <v>0</v>
      </c>
      <c r="I132" s="131">
        <v>0</v>
      </c>
      <c r="J132" s="131">
        <v>0</v>
      </c>
      <c r="K132" s="131">
        <v>0</v>
      </c>
      <c r="L132" s="137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</row>
    <row r="133" spans="1:64" s="53" customFormat="1" ht="45.6">
      <c r="A133" s="7"/>
      <c r="B133" s="96" t="s">
        <v>126</v>
      </c>
      <c r="C133" s="22">
        <v>111</v>
      </c>
      <c r="D133" s="212">
        <v>266</v>
      </c>
      <c r="E133" s="133">
        <f>SUM(F133:K133)</f>
        <v>5000</v>
      </c>
      <c r="F133" s="30">
        <v>5000</v>
      </c>
      <c r="G133" s="30">
        <v>0</v>
      </c>
      <c r="H133" s="30">
        <v>0</v>
      </c>
      <c r="I133" s="131">
        <v>0</v>
      </c>
      <c r="J133" s="131">
        <v>0</v>
      </c>
      <c r="K133" s="131">
        <v>0</v>
      </c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</row>
    <row r="134" spans="1:64" s="53" customFormat="1" ht="25.2">
      <c r="A134" s="7"/>
      <c r="B134" s="96" t="s">
        <v>95</v>
      </c>
      <c r="C134" s="22">
        <v>111</v>
      </c>
      <c r="D134" s="212">
        <v>211</v>
      </c>
      <c r="E134" s="133">
        <f>SUM(F134:K134)</f>
        <v>71348.31</v>
      </c>
      <c r="F134" s="30">
        <v>0</v>
      </c>
      <c r="G134" s="30">
        <v>0</v>
      </c>
      <c r="H134" s="30">
        <f>69431.64+1916.67</f>
        <v>71348.31</v>
      </c>
      <c r="I134" s="131">
        <v>0</v>
      </c>
      <c r="J134" s="131">
        <v>0</v>
      </c>
      <c r="K134" s="131">
        <v>0</v>
      </c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</row>
    <row r="135" spans="1:64" s="53" customFormat="1" ht="25.2">
      <c r="A135" s="7"/>
      <c r="B135" s="96" t="s">
        <v>96</v>
      </c>
      <c r="C135" s="208">
        <v>119</v>
      </c>
      <c r="D135" s="213">
        <v>213</v>
      </c>
      <c r="E135" s="133">
        <f t="shared" ref="E135:E136" si="26">SUM(F135:K135)</f>
        <v>21547.200000000001</v>
      </c>
      <c r="F135" s="30">
        <v>0</v>
      </c>
      <c r="G135" s="30">
        <v>0</v>
      </c>
      <c r="H135" s="30">
        <f>20968.36+578.84</f>
        <v>21547.200000000001</v>
      </c>
      <c r="I135" s="131">
        <v>0</v>
      </c>
      <c r="J135" s="131">
        <v>0</v>
      </c>
      <c r="K135" s="131">
        <v>0</v>
      </c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</row>
    <row r="136" spans="1:64" s="53" customFormat="1" ht="25.2">
      <c r="A136" s="7"/>
      <c r="B136" s="96" t="s">
        <v>97</v>
      </c>
      <c r="C136" s="22">
        <v>111</v>
      </c>
      <c r="D136" s="212">
        <v>211</v>
      </c>
      <c r="E136" s="133">
        <f t="shared" si="26"/>
        <v>971233.46000000008</v>
      </c>
      <c r="F136" s="30">
        <v>0</v>
      </c>
      <c r="G136" s="30">
        <v>0</v>
      </c>
      <c r="H136" s="30">
        <f>833245.56+137987.9</f>
        <v>971233.46000000008</v>
      </c>
      <c r="I136" s="131">
        <v>0</v>
      </c>
      <c r="J136" s="131">
        <v>0</v>
      </c>
      <c r="K136" s="131">
        <v>0</v>
      </c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</row>
    <row r="137" spans="1:64" s="53" customFormat="1" ht="45" customHeight="1">
      <c r="A137" s="7"/>
      <c r="B137" s="96" t="s">
        <v>98</v>
      </c>
      <c r="C137" s="22">
        <v>119</v>
      </c>
      <c r="D137" s="212">
        <v>213</v>
      </c>
      <c r="E137" s="131">
        <f>SUM(F137:K137)</f>
        <v>293312.46999999997</v>
      </c>
      <c r="F137" s="30">
        <v>0</v>
      </c>
      <c r="G137" s="30">
        <v>0</v>
      </c>
      <c r="H137" s="30">
        <f>251640.16+41672.31</f>
        <v>293312.46999999997</v>
      </c>
      <c r="I137" s="131">
        <v>0</v>
      </c>
      <c r="J137" s="131">
        <v>0</v>
      </c>
      <c r="K137" s="131">
        <v>0</v>
      </c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</row>
    <row r="138" spans="1:64" s="65" customFormat="1" ht="27.75" customHeight="1">
      <c r="A138" s="86"/>
      <c r="B138" s="284" t="s">
        <v>99</v>
      </c>
      <c r="C138" s="285"/>
      <c r="D138" s="286"/>
      <c r="E138" s="134">
        <f>SUM(F138:K138)</f>
        <v>17729170.379999999</v>
      </c>
      <c r="F138" s="134">
        <f>SUM(F117:F137)</f>
        <v>4759949.96</v>
      </c>
      <c r="G138" s="134">
        <f>SUM(G117:G137)</f>
        <v>11611778.979999999</v>
      </c>
      <c r="H138" s="134">
        <f t="shared" ref="H138:K138" si="27">SUM(H117:H137)</f>
        <v>1357441.44</v>
      </c>
      <c r="I138" s="134">
        <f t="shared" si="27"/>
        <v>0</v>
      </c>
      <c r="J138" s="134">
        <f t="shared" si="27"/>
        <v>0</v>
      </c>
      <c r="K138" s="134">
        <f t="shared" si="27"/>
        <v>0</v>
      </c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</row>
    <row r="139" spans="1:64" s="53" customFormat="1" ht="27.75" customHeight="1">
      <c r="A139" s="7"/>
      <c r="B139" s="98"/>
      <c r="C139" s="98">
        <v>111</v>
      </c>
      <c r="D139" s="212"/>
      <c r="E139" s="30">
        <f t="shared" ref="E139:E145" si="28">SUM(F139:K139)</f>
        <v>13742531.879999999</v>
      </c>
      <c r="F139" s="30">
        <f>F117+F119+F125+F131+F134+F136+F133+F128+F130+F122+F124+F127+F121</f>
        <v>3668632.84</v>
      </c>
      <c r="G139" s="30">
        <f t="shared" ref="G139:K139" si="29">G117+G119+G125+G131+G134+G136+G133+G128+G130+G122+G124+G127+G121</f>
        <v>9031317.2699999996</v>
      </c>
      <c r="H139" s="30">
        <f t="shared" si="29"/>
        <v>1042581.77</v>
      </c>
      <c r="I139" s="30">
        <f t="shared" si="29"/>
        <v>0</v>
      </c>
      <c r="J139" s="30">
        <f t="shared" si="29"/>
        <v>0</v>
      </c>
      <c r="K139" s="30">
        <f t="shared" si="29"/>
        <v>0</v>
      </c>
    </row>
    <row r="140" spans="1:64" s="53" customFormat="1" ht="27.75" customHeight="1">
      <c r="A140" s="7"/>
      <c r="B140" s="98"/>
      <c r="C140" s="98">
        <v>119</v>
      </c>
      <c r="D140" s="212"/>
      <c r="E140" s="30">
        <f>SUM(F140:K140)</f>
        <v>3986638.5</v>
      </c>
      <c r="F140" s="30">
        <f>F118+F120+F126+F132+F135+F137+F123+F129+F59</f>
        <v>1091317.1200000001</v>
      </c>
      <c r="G140" s="30">
        <f t="shared" ref="G140:K140" si="30">G118+G120+G126+G132+G135+G137+G123+G129</f>
        <v>2580461.71</v>
      </c>
      <c r="H140" s="30">
        <f>H118+H120+H126+H132+H135+H137+H123+H129</f>
        <v>314859.67</v>
      </c>
      <c r="I140" s="30">
        <f t="shared" si="30"/>
        <v>0</v>
      </c>
      <c r="J140" s="30">
        <f t="shared" si="30"/>
        <v>0</v>
      </c>
      <c r="K140" s="30">
        <f t="shared" si="30"/>
        <v>0</v>
      </c>
    </row>
    <row r="141" spans="1:64" s="53" customFormat="1" ht="27.75" customHeight="1">
      <c r="A141" s="7"/>
      <c r="B141" s="98"/>
      <c r="C141" s="98">
        <v>243</v>
      </c>
      <c r="D141" s="212"/>
      <c r="E141" s="30">
        <f t="shared" si="28"/>
        <v>0</v>
      </c>
      <c r="F141" s="30">
        <f>F35</f>
        <v>0</v>
      </c>
      <c r="G141" s="30">
        <f t="shared" ref="G141:K141" si="31">G35</f>
        <v>0</v>
      </c>
      <c r="H141" s="30">
        <f t="shared" si="31"/>
        <v>0</v>
      </c>
      <c r="I141" s="30">
        <f t="shared" si="31"/>
        <v>0</v>
      </c>
      <c r="J141" s="30">
        <f t="shared" si="31"/>
        <v>0</v>
      </c>
      <c r="K141" s="30">
        <f t="shared" si="31"/>
        <v>0</v>
      </c>
    </row>
    <row r="142" spans="1:64" s="53" customFormat="1" ht="27.75" customHeight="1">
      <c r="A142" s="7"/>
      <c r="B142" s="98"/>
      <c r="C142" s="98">
        <v>244</v>
      </c>
      <c r="D142" s="212"/>
      <c r="E142" s="30">
        <f>SUM(F142:K142)</f>
        <v>906092.91000000015</v>
      </c>
      <c r="F142" s="30">
        <f t="shared" ref="F142:K142" si="32">F110-F141-F143-F144</f>
        <v>255601.73000000021</v>
      </c>
      <c r="G142" s="30">
        <f t="shared" si="32"/>
        <v>461923.22</v>
      </c>
      <c r="H142" s="30">
        <f t="shared" si="32"/>
        <v>96561.04</v>
      </c>
      <c r="I142" s="30">
        <f t="shared" si="32"/>
        <v>3.59</v>
      </c>
      <c r="J142" s="30">
        <f t="shared" si="32"/>
        <v>92003.33</v>
      </c>
      <c r="K142" s="30">
        <f t="shared" si="32"/>
        <v>0</v>
      </c>
    </row>
    <row r="143" spans="1:64" s="53" customFormat="1" ht="27.75" customHeight="1">
      <c r="A143" s="7"/>
      <c r="B143" s="98"/>
      <c r="C143" s="98">
        <v>247</v>
      </c>
      <c r="D143" s="212"/>
      <c r="E143" s="30">
        <f t="shared" si="28"/>
        <v>1922200.49</v>
      </c>
      <c r="F143" s="30">
        <f>F19+F18+F17</f>
        <v>1922200.49</v>
      </c>
      <c r="G143" s="30">
        <f t="shared" ref="G143:K143" si="33">G19+G18+G17</f>
        <v>0</v>
      </c>
      <c r="H143" s="30">
        <f t="shared" si="33"/>
        <v>0</v>
      </c>
      <c r="I143" s="30">
        <f t="shared" si="33"/>
        <v>0</v>
      </c>
      <c r="J143" s="30">
        <f t="shared" si="33"/>
        <v>0</v>
      </c>
      <c r="K143" s="30">
        <f t="shared" si="33"/>
        <v>0</v>
      </c>
    </row>
    <row r="144" spans="1:64" s="53" customFormat="1" ht="27.75" customHeight="1">
      <c r="A144" s="7"/>
      <c r="B144" s="98"/>
      <c r="C144" s="98">
        <v>323</v>
      </c>
      <c r="D144" s="212"/>
      <c r="E144" s="30">
        <f>SUM(F144:K144)</f>
        <v>120795.14</v>
      </c>
      <c r="F144" s="30">
        <f>F83+F82</f>
        <v>0</v>
      </c>
      <c r="G144" s="30">
        <f>G83+G82</f>
        <v>120795.14</v>
      </c>
      <c r="H144" s="30">
        <f t="shared" ref="H144:K144" si="34">H83+H82</f>
        <v>0</v>
      </c>
      <c r="I144" s="30">
        <f t="shared" si="34"/>
        <v>0</v>
      </c>
      <c r="J144" s="30">
        <f t="shared" si="34"/>
        <v>0</v>
      </c>
      <c r="K144" s="30">
        <f t="shared" si="34"/>
        <v>0</v>
      </c>
    </row>
    <row r="145" spans="1:64" s="53" customFormat="1" ht="39.6" customHeight="1">
      <c r="A145" s="7"/>
      <c r="B145" s="98"/>
      <c r="C145" s="98" t="s">
        <v>100</v>
      </c>
      <c r="D145" s="212"/>
      <c r="E145" s="30">
        <f t="shared" si="28"/>
        <v>1029950.3</v>
      </c>
      <c r="F145" s="30">
        <f>F114</f>
        <v>1029950.3</v>
      </c>
      <c r="G145" s="30">
        <f t="shared" ref="G145:K145" si="35">G114</f>
        <v>0</v>
      </c>
      <c r="H145" s="30">
        <f t="shared" si="35"/>
        <v>0</v>
      </c>
      <c r="I145" s="30">
        <f t="shared" si="35"/>
        <v>0</v>
      </c>
      <c r="J145" s="30">
        <f t="shared" si="35"/>
        <v>0</v>
      </c>
      <c r="K145" s="30">
        <f t="shared" si="35"/>
        <v>0</v>
      </c>
    </row>
    <row r="146" spans="1:64" s="53" customFormat="1" ht="30" customHeight="1">
      <c r="A146" s="7"/>
      <c r="B146" s="25" t="s">
        <v>101</v>
      </c>
      <c r="C146" s="25"/>
      <c r="D146" s="99"/>
      <c r="E146" s="128">
        <f t="shared" ref="E146:K146" si="36">E110+E114+E138</f>
        <v>21708209.219999999</v>
      </c>
      <c r="F146" s="128">
        <f t="shared" si="36"/>
        <v>7967702.4800000004</v>
      </c>
      <c r="G146" s="128">
        <f t="shared" si="36"/>
        <v>12194497.339999998</v>
      </c>
      <c r="H146" s="128">
        <f t="shared" si="36"/>
        <v>1454002.48</v>
      </c>
      <c r="I146" s="128">
        <f t="shared" si="36"/>
        <v>3.59</v>
      </c>
      <c r="J146" s="128">
        <f t="shared" si="36"/>
        <v>92003.33</v>
      </c>
      <c r="K146" s="128">
        <f t="shared" si="36"/>
        <v>0</v>
      </c>
      <c r="L146" s="8">
        <v>21711876.219999999</v>
      </c>
      <c r="M146" s="8">
        <v>7967885.7199999997</v>
      </c>
      <c r="N146" s="8">
        <v>12195213.979999999</v>
      </c>
      <c r="O146" s="8">
        <v>1456769.5999999999</v>
      </c>
      <c r="P146" s="8">
        <v>3.59</v>
      </c>
      <c r="Q146" s="8">
        <v>92003.33</v>
      </c>
      <c r="R146" s="8">
        <v>0</v>
      </c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</row>
    <row r="147" spans="1:64" s="53" customFormat="1" ht="36" customHeight="1">
      <c r="A147" s="7"/>
      <c r="B147" s="100"/>
      <c r="C147" s="100"/>
      <c r="D147" s="101"/>
      <c r="E147" s="102"/>
      <c r="F147" s="102"/>
      <c r="G147" s="102"/>
      <c r="H147" s="102"/>
      <c r="I147" s="102"/>
      <c r="J147" s="102"/>
      <c r="K147" s="102"/>
      <c r="L147" s="192">
        <f>E146-L146</f>
        <v>-3667</v>
      </c>
      <c r="M147" s="192">
        <f t="shared" ref="M147:R147" si="37">F146-M146</f>
        <v>-183.23999999929219</v>
      </c>
      <c r="N147" s="192">
        <f t="shared" si="37"/>
        <v>-716.64000000059605</v>
      </c>
      <c r="O147" s="192">
        <f t="shared" si="37"/>
        <v>-2767.1199999998789</v>
      </c>
      <c r="P147" s="192">
        <f t="shared" si="37"/>
        <v>0</v>
      </c>
      <c r="Q147" s="192">
        <f t="shared" si="37"/>
        <v>0</v>
      </c>
      <c r="R147" s="192">
        <f t="shared" si="37"/>
        <v>0</v>
      </c>
      <c r="S147" s="137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</row>
    <row r="148" spans="1:64" s="53" customFormat="1" ht="5.4" customHeight="1">
      <c r="A148" s="7"/>
      <c r="B148" s="100"/>
      <c r="C148" s="100"/>
      <c r="D148" s="101"/>
      <c r="E148" s="101"/>
      <c r="F148" s="101"/>
      <c r="G148" s="101"/>
      <c r="H148" s="101"/>
      <c r="I148" s="101"/>
      <c r="J148" s="101"/>
      <c r="K148" s="101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</row>
    <row r="149" spans="1:64" s="53" customFormat="1" ht="33.75" hidden="1" customHeight="1">
      <c r="A149" s="7"/>
      <c r="B149" s="100"/>
      <c r="C149" s="100"/>
      <c r="D149" s="101"/>
      <c r="E149" s="103">
        <f>E10-E146</f>
        <v>-20728204.369999997</v>
      </c>
      <c r="F149" s="101"/>
      <c r="G149" s="101"/>
      <c r="H149" s="101"/>
      <c r="I149" s="101"/>
      <c r="J149" s="101"/>
      <c r="K149" s="101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</row>
    <row r="150" spans="1:64" s="53" customFormat="1" ht="54" hidden="1" customHeight="1">
      <c r="A150" s="7"/>
      <c r="B150" s="100"/>
      <c r="C150" s="100"/>
      <c r="D150" s="101"/>
      <c r="E150" s="103">
        <f>E10-E147</f>
        <v>980004.85</v>
      </c>
      <c r="F150" s="101"/>
      <c r="G150" s="101"/>
      <c r="H150" s="101"/>
      <c r="I150" s="101"/>
      <c r="J150" s="101"/>
      <c r="K150" s="101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</row>
    <row r="151" spans="1:64" s="53" customFormat="1" ht="35.25" customHeight="1">
      <c r="A151" s="7"/>
      <c r="B151" s="100" t="s">
        <v>102</v>
      </c>
      <c r="C151" s="100"/>
      <c r="D151" s="287" t="s">
        <v>103</v>
      </c>
      <c r="E151" s="276"/>
      <c r="F151" s="68"/>
      <c r="G151" s="68"/>
      <c r="H151" s="68" t="s">
        <v>104</v>
      </c>
      <c r="I151" s="101"/>
      <c r="J151" s="101"/>
      <c r="K151" s="101"/>
      <c r="L151" s="217"/>
      <c r="M151" s="217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</row>
    <row r="152" spans="1:64" s="53" customFormat="1" ht="27.75" customHeight="1">
      <c r="A152" s="7"/>
      <c r="B152" s="100" t="s">
        <v>105</v>
      </c>
      <c r="C152" s="100"/>
      <c r="D152" s="246" t="s">
        <v>106</v>
      </c>
      <c r="E152" s="278"/>
      <c r="F152" s="101"/>
      <c r="G152" s="101"/>
      <c r="H152" s="101"/>
      <c r="I152" s="101"/>
      <c r="J152" s="101"/>
      <c r="K152" s="101"/>
      <c r="L152" s="217"/>
      <c r="M152" s="217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</row>
    <row r="153" spans="1:64" s="53" customFormat="1" ht="27.75" customHeight="1">
      <c r="A153" s="7"/>
      <c r="B153" s="100"/>
      <c r="C153" s="100"/>
      <c r="D153" s="207"/>
      <c r="E153" s="216"/>
      <c r="F153" s="101"/>
      <c r="G153" s="101"/>
      <c r="H153" s="101"/>
      <c r="I153" s="101"/>
      <c r="J153" s="101"/>
      <c r="K153" s="101"/>
      <c r="L153" s="217"/>
      <c r="M153" s="217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</row>
    <row r="154" spans="1:64" s="53" customFormat="1" ht="46.95" customHeight="1">
      <c r="A154" s="7"/>
      <c r="B154" s="100" t="s">
        <v>107</v>
      </c>
      <c r="C154" s="100"/>
      <c r="D154" s="275" t="s">
        <v>108</v>
      </c>
      <c r="E154" s="276"/>
      <c r="F154" s="68"/>
      <c r="G154" s="68"/>
      <c r="H154" s="277" t="s">
        <v>115</v>
      </c>
      <c r="I154" s="277"/>
      <c r="J154" s="101"/>
      <c r="K154" s="101"/>
      <c r="L154" s="217"/>
      <c r="M154" s="217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</row>
    <row r="155" spans="1:64" s="53" customFormat="1" ht="19.95" customHeight="1">
      <c r="A155" s="7"/>
      <c r="B155" s="100"/>
      <c r="C155" s="100"/>
      <c r="D155" s="246" t="s">
        <v>106</v>
      </c>
      <c r="E155" s="278"/>
      <c r="F155" s="101"/>
      <c r="G155" s="101"/>
      <c r="H155" s="101"/>
      <c r="I155" s="101"/>
      <c r="J155" s="101"/>
      <c r="K155" s="101"/>
      <c r="L155" s="217"/>
      <c r="M155" s="217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</row>
    <row r="156" spans="1:64" s="53" customFormat="1">
      <c r="A156" s="7"/>
      <c r="B156" s="104"/>
      <c r="C156" s="104"/>
      <c r="D156" s="101"/>
      <c r="E156" s="101"/>
      <c r="F156" s="101"/>
      <c r="G156" s="101"/>
      <c r="H156" s="101"/>
      <c r="I156" s="101"/>
      <c r="J156" s="101"/>
      <c r="K156" s="101"/>
      <c r="L156" s="218"/>
      <c r="M156" s="219">
        <f>L147-M151-M152-M153-M154-M155</f>
        <v>-3667</v>
      </c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</row>
    <row r="157" spans="1:64" s="53" customFormat="1">
      <c r="A157" s="7"/>
      <c r="B157" s="100"/>
      <c r="C157" s="100"/>
      <c r="D157" s="101"/>
      <c r="E157" s="102">
        <f>E146-E8</f>
        <v>-3667</v>
      </c>
      <c r="F157" s="102">
        <f t="shared" ref="F157:K157" si="38">F146-F8</f>
        <v>-183.24000000022352</v>
      </c>
      <c r="G157" s="102">
        <f t="shared" si="38"/>
        <v>-716.64000000059605</v>
      </c>
      <c r="H157" s="102">
        <f t="shared" si="38"/>
        <v>-2767.1200000001118</v>
      </c>
      <c r="I157" s="102">
        <f t="shared" si="38"/>
        <v>0</v>
      </c>
      <c r="J157" s="102">
        <f t="shared" si="38"/>
        <v>0</v>
      </c>
      <c r="K157" s="102">
        <f t="shared" si="38"/>
        <v>0</v>
      </c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</row>
    <row r="158" spans="1:64" s="53" customFormat="1">
      <c r="A158" s="7"/>
      <c r="B158" s="100"/>
      <c r="C158" s="100"/>
      <c r="D158" s="101"/>
      <c r="E158" s="105"/>
      <c r="F158" s="105"/>
      <c r="G158" s="105"/>
      <c r="H158" s="105"/>
      <c r="I158" s="105"/>
      <c r="J158" s="105"/>
      <c r="K158" s="105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</row>
    <row r="159" spans="1:64" s="53" customFormat="1" ht="30.6">
      <c r="A159" s="7"/>
      <c r="B159" s="100"/>
      <c r="C159" s="100"/>
      <c r="D159" s="101"/>
      <c r="E159" s="136"/>
      <c r="F159" s="101"/>
      <c r="G159" s="101"/>
      <c r="H159" s="101"/>
      <c r="I159" s="101"/>
      <c r="J159" s="101"/>
      <c r="K159" s="101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</row>
    <row r="160" spans="1:64" s="53" customFormat="1">
      <c r="A160" s="7"/>
      <c r="B160" s="100"/>
      <c r="C160" s="100"/>
      <c r="D160" s="101"/>
      <c r="E160" s="101"/>
      <c r="F160" s="101"/>
      <c r="G160" s="101"/>
      <c r="H160" s="101"/>
      <c r="I160" s="101"/>
      <c r="J160" s="101"/>
      <c r="K160" s="101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</row>
    <row r="161" spans="1:64" s="53" customFormat="1">
      <c r="A161" s="7"/>
      <c r="B161" s="100"/>
      <c r="C161" s="100"/>
      <c r="D161" s="101"/>
      <c r="E161" s="101"/>
      <c r="F161" s="101"/>
      <c r="G161" s="101"/>
      <c r="H161" s="101"/>
      <c r="I161" s="101"/>
      <c r="J161" s="101"/>
      <c r="K161" s="101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</row>
    <row r="162" spans="1:64" s="53" customFormat="1">
      <c r="A162" s="7"/>
      <c r="B162" s="100"/>
      <c r="C162" s="100"/>
      <c r="D162" s="101"/>
      <c r="E162" s="101"/>
      <c r="F162" s="101"/>
      <c r="G162" s="101"/>
      <c r="H162" s="101"/>
      <c r="I162" s="101"/>
      <c r="J162" s="101"/>
      <c r="K162" s="101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</row>
    <row r="163" spans="1:64" s="53" customFormat="1">
      <c r="A163" s="7"/>
      <c r="B163" s="100"/>
      <c r="C163" s="100"/>
      <c r="D163" s="101"/>
      <c r="E163" s="101"/>
      <c r="F163" s="101"/>
      <c r="G163" s="101"/>
      <c r="H163" s="101"/>
      <c r="I163" s="101"/>
      <c r="J163" s="101"/>
      <c r="K163" s="101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</row>
    <row r="164" spans="1:64" s="53" customFormat="1">
      <c r="A164" s="7"/>
      <c r="B164" s="100"/>
      <c r="C164" s="100"/>
      <c r="D164" s="101"/>
      <c r="E164" s="101"/>
      <c r="F164" s="101"/>
      <c r="G164" s="101"/>
      <c r="H164" s="101"/>
      <c r="I164" s="101"/>
      <c r="J164" s="101"/>
      <c r="K164" s="101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</row>
    <row r="165" spans="1:64" s="53" customFormat="1">
      <c r="A165" s="7"/>
      <c r="B165" s="100"/>
      <c r="C165" s="100"/>
      <c r="D165" s="101"/>
      <c r="E165" s="101"/>
      <c r="F165" s="101"/>
      <c r="G165" s="101"/>
      <c r="H165" s="101"/>
      <c r="I165" s="101"/>
      <c r="J165" s="101"/>
      <c r="K165" s="10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</row>
    <row r="166" spans="1:64" s="53" customFormat="1">
      <c r="A166" s="7"/>
      <c r="B166" s="100"/>
      <c r="C166" s="100"/>
      <c r="D166" s="101"/>
      <c r="E166" s="101"/>
      <c r="F166" s="101"/>
      <c r="G166" s="101"/>
      <c r="H166" s="101"/>
      <c r="I166" s="101"/>
      <c r="J166" s="101"/>
      <c r="K166" s="101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</row>
    <row r="167" spans="1:64" s="53" customFormat="1">
      <c r="A167" s="7"/>
      <c r="B167" s="100"/>
      <c r="C167" s="100"/>
      <c r="D167" s="101"/>
      <c r="E167" s="101"/>
      <c r="F167" s="101"/>
      <c r="G167" s="101"/>
      <c r="H167" s="101"/>
      <c r="I167" s="101"/>
      <c r="J167" s="101"/>
      <c r="K167" s="101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</row>
    <row r="168" spans="1:64" s="53" customFormat="1">
      <c r="A168" s="7"/>
      <c r="B168" s="100"/>
      <c r="C168" s="100"/>
      <c r="D168" s="101"/>
      <c r="E168" s="101"/>
      <c r="F168" s="101"/>
      <c r="G168" s="101"/>
      <c r="H168" s="101"/>
      <c r="I168" s="101"/>
      <c r="J168" s="101"/>
      <c r="K168" s="101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</row>
    <row r="169" spans="1:64" s="53" customFormat="1">
      <c r="A169" s="7"/>
      <c r="B169" s="100"/>
      <c r="C169" s="100"/>
      <c r="D169" s="101"/>
      <c r="E169" s="101"/>
      <c r="F169" s="101"/>
      <c r="G169" s="101"/>
      <c r="H169" s="101"/>
      <c r="I169" s="101"/>
      <c r="J169" s="101"/>
      <c r="K169" s="101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</row>
    <row r="170" spans="1:64" s="53" customFormat="1">
      <c r="A170" s="7"/>
      <c r="B170" s="100"/>
      <c r="C170" s="100"/>
      <c r="D170" s="101"/>
      <c r="E170" s="101"/>
      <c r="F170" s="101"/>
      <c r="G170" s="101"/>
      <c r="H170" s="101"/>
      <c r="I170" s="101"/>
      <c r="J170" s="101"/>
      <c r="K170" s="101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</row>
    <row r="171" spans="1:64" s="53" customFormat="1">
      <c r="A171" s="7"/>
      <c r="B171" s="100"/>
      <c r="C171" s="100"/>
      <c r="D171" s="101"/>
      <c r="E171" s="101"/>
      <c r="F171" s="101"/>
      <c r="G171" s="101"/>
      <c r="H171" s="101"/>
      <c r="I171" s="101"/>
      <c r="J171" s="101"/>
      <c r="K171" s="101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</row>
    <row r="172" spans="1:64" s="53" customFormat="1">
      <c r="A172" s="7"/>
      <c r="B172" s="100"/>
      <c r="C172" s="100"/>
      <c r="D172" s="101"/>
      <c r="E172" s="101"/>
      <c r="F172" s="101"/>
      <c r="G172" s="101"/>
      <c r="H172" s="101"/>
      <c r="I172" s="101"/>
      <c r="J172" s="101"/>
      <c r="K172" s="101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</row>
    <row r="173" spans="1:64" s="53" customFormat="1">
      <c r="A173" s="7"/>
      <c r="B173" s="100"/>
      <c r="C173" s="100"/>
      <c r="D173" s="101"/>
      <c r="E173" s="101"/>
      <c r="F173" s="101"/>
      <c r="G173" s="101"/>
      <c r="H173" s="101"/>
      <c r="I173" s="101"/>
      <c r="J173" s="101"/>
      <c r="K173" s="101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</row>
    <row r="174" spans="1:64" s="53" customFormat="1">
      <c r="A174" s="7"/>
      <c r="B174" s="100"/>
      <c r="C174" s="100"/>
      <c r="D174" s="101"/>
      <c r="E174" s="101"/>
      <c r="F174" s="101"/>
      <c r="G174" s="101"/>
      <c r="H174" s="101"/>
      <c r="I174" s="101"/>
      <c r="J174" s="101"/>
      <c r="K174" s="101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</row>
    <row r="175" spans="1:64" s="53" customFormat="1">
      <c r="A175" s="7"/>
      <c r="B175" s="100"/>
      <c r="C175" s="100"/>
      <c r="D175" s="101"/>
      <c r="E175" s="101"/>
      <c r="F175" s="101"/>
      <c r="G175" s="101"/>
      <c r="H175" s="101"/>
      <c r="I175" s="101"/>
      <c r="J175" s="101"/>
      <c r="K175" s="101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</row>
    <row r="176" spans="1:64" s="53" customFormat="1">
      <c r="A176" s="7"/>
      <c r="B176" s="100"/>
      <c r="C176" s="100"/>
      <c r="D176" s="101"/>
      <c r="E176" s="101"/>
      <c r="F176" s="101"/>
      <c r="G176" s="101"/>
      <c r="H176" s="101"/>
      <c r="I176" s="101"/>
      <c r="J176" s="101"/>
      <c r="K176" s="101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</row>
    <row r="177" spans="1:64" s="53" customFormat="1">
      <c r="A177" s="7"/>
      <c r="B177" s="100"/>
      <c r="C177" s="100"/>
      <c r="D177" s="101"/>
      <c r="E177" s="101"/>
      <c r="F177" s="101"/>
      <c r="G177" s="101"/>
      <c r="H177" s="101"/>
      <c r="I177" s="101"/>
      <c r="J177" s="101"/>
      <c r="K177" s="101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</row>
    <row r="178" spans="1:64" s="53" customFormat="1">
      <c r="A178" s="7"/>
      <c r="B178" s="100"/>
      <c r="C178" s="100"/>
      <c r="D178" s="101"/>
      <c r="E178" s="101"/>
      <c r="F178" s="101"/>
      <c r="G178" s="101"/>
      <c r="H178" s="101"/>
      <c r="I178" s="101"/>
      <c r="J178" s="101"/>
      <c r="K178" s="101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</row>
    <row r="179" spans="1:64" s="53" customFormat="1">
      <c r="A179" s="7"/>
      <c r="B179" s="100"/>
      <c r="C179" s="100"/>
      <c r="D179" s="101"/>
      <c r="E179" s="101"/>
      <c r="F179" s="101"/>
      <c r="G179" s="101"/>
      <c r="H179" s="101"/>
      <c r="I179" s="101"/>
      <c r="J179" s="101"/>
      <c r="K179" s="101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</row>
    <row r="180" spans="1:64" s="53" customFormat="1">
      <c r="A180" s="7"/>
      <c r="B180" s="100"/>
      <c r="C180" s="100"/>
      <c r="D180" s="101"/>
      <c r="E180" s="101"/>
      <c r="F180" s="101"/>
      <c r="G180" s="101"/>
      <c r="H180" s="101"/>
      <c r="I180" s="101"/>
      <c r="J180" s="101"/>
      <c r="K180" s="101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</row>
    <row r="181" spans="1:64" s="53" customFormat="1">
      <c r="A181" s="7"/>
      <c r="B181" s="100"/>
      <c r="C181" s="100"/>
      <c r="D181" s="101"/>
      <c r="E181" s="101"/>
      <c r="F181" s="101"/>
      <c r="G181" s="101"/>
      <c r="H181" s="101"/>
      <c r="I181" s="101"/>
      <c r="J181" s="101"/>
      <c r="K181" s="101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</row>
    <row r="182" spans="1:64" s="53" customFormat="1">
      <c r="A182" s="7"/>
      <c r="B182" s="100"/>
      <c r="C182" s="100"/>
      <c r="D182" s="101"/>
      <c r="E182" s="101"/>
      <c r="F182" s="101"/>
      <c r="G182" s="101"/>
      <c r="H182" s="101"/>
      <c r="I182" s="101"/>
      <c r="J182" s="101"/>
      <c r="K182" s="101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</row>
    <row r="183" spans="1:64" s="53" customFormat="1">
      <c r="A183" s="7"/>
      <c r="B183" s="100"/>
      <c r="C183" s="100"/>
      <c r="D183" s="101"/>
      <c r="E183" s="101"/>
      <c r="F183" s="101"/>
      <c r="G183" s="101"/>
      <c r="H183" s="101"/>
      <c r="I183" s="101"/>
      <c r="J183" s="101"/>
      <c r="K183" s="101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</row>
    <row r="184" spans="1:64" s="53" customFormat="1">
      <c r="A184" s="7"/>
      <c r="B184" s="100"/>
      <c r="C184" s="100"/>
      <c r="D184" s="101"/>
      <c r="E184" s="101"/>
      <c r="F184" s="101"/>
      <c r="G184" s="101"/>
      <c r="H184" s="101"/>
      <c r="I184" s="101"/>
      <c r="J184" s="101"/>
      <c r="K184" s="101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</row>
    <row r="185" spans="1:64" s="53" customFormat="1">
      <c r="A185" s="7"/>
      <c r="B185" s="100"/>
      <c r="C185" s="100"/>
      <c r="D185" s="101"/>
      <c r="E185" s="101"/>
      <c r="F185" s="101"/>
      <c r="G185" s="101"/>
      <c r="H185" s="101"/>
      <c r="I185" s="101"/>
      <c r="J185" s="101"/>
      <c r="K185" s="101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</row>
    <row r="186" spans="1:64" s="53" customFormat="1">
      <c r="A186" s="7"/>
      <c r="B186" s="100"/>
      <c r="C186" s="100"/>
      <c r="D186" s="101"/>
      <c r="E186" s="101"/>
      <c r="F186" s="101"/>
      <c r="G186" s="101"/>
      <c r="H186" s="101"/>
      <c r="I186" s="101"/>
      <c r="J186" s="101"/>
      <c r="K186" s="101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</row>
    <row r="187" spans="1:64" s="53" customFormat="1">
      <c r="A187" s="7"/>
      <c r="B187" s="100"/>
      <c r="C187" s="100"/>
      <c r="D187" s="101"/>
      <c r="E187" s="101"/>
      <c r="F187" s="101"/>
      <c r="G187" s="101"/>
      <c r="H187" s="101"/>
      <c r="I187" s="101"/>
      <c r="J187" s="101"/>
      <c r="K187" s="101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</row>
    <row r="188" spans="1:64" s="53" customFormat="1">
      <c r="A188" s="7"/>
      <c r="B188" s="100"/>
      <c r="C188" s="100"/>
      <c r="D188" s="101"/>
      <c r="E188" s="101"/>
      <c r="F188" s="101"/>
      <c r="G188" s="101"/>
      <c r="H188" s="101"/>
      <c r="I188" s="101"/>
      <c r="J188" s="101"/>
      <c r="K188" s="101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</row>
    <row r="189" spans="1:64" s="53" customFormat="1">
      <c r="A189" s="7"/>
      <c r="B189" s="100"/>
      <c r="C189" s="100"/>
      <c r="D189" s="101"/>
      <c r="E189" s="101"/>
      <c r="F189" s="101"/>
      <c r="G189" s="101"/>
      <c r="H189" s="101"/>
      <c r="I189" s="101"/>
      <c r="J189" s="101"/>
      <c r="K189" s="101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</row>
    <row r="190" spans="1:64" s="53" customFormat="1">
      <c r="A190" s="7"/>
      <c r="B190" s="100"/>
      <c r="C190" s="100"/>
      <c r="D190" s="101"/>
      <c r="E190" s="101"/>
      <c r="F190" s="101"/>
      <c r="G190" s="101"/>
      <c r="H190" s="101"/>
      <c r="I190" s="101"/>
      <c r="J190" s="101"/>
      <c r="K190" s="101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</row>
    <row r="191" spans="1:64" s="53" customFormat="1">
      <c r="A191" s="7"/>
      <c r="B191" s="100"/>
      <c r="C191" s="100"/>
      <c r="D191" s="101"/>
      <c r="E191" s="101"/>
      <c r="F191" s="101"/>
      <c r="G191" s="101"/>
      <c r="H191" s="101"/>
      <c r="I191" s="101"/>
      <c r="J191" s="101"/>
      <c r="K191" s="101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</row>
    <row r="192" spans="1:64" s="53" customFormat="1">
      <c r="A192" s="7"/>
      <c r="B192" s="100"/>
      <c r="C192" s="100"/>
      <c r="D192" s="101"/>
      <c r="E192" s="101"/>
      <c r="F192" s="101"/>
      <c r="G192" s="101"/>
      <c r="H192" s="101"/>
      <c r="I192" s="101"/>
      <c r="J192" s="101"/>
      <c r="K192" s="101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</row>
    <row r="193" spans="1:64" s="53" customFormat="1">
      <c r="A193" s="7"/>
      <c r="B193" s="100"/>
      <c r="C193" s="100"/>
      <c r="D193" s="101"/>
      <c r="E193" s="101"/>
      <c r="F193" s="101"/>
      <c r="G193" s="101"/>
      <c r="H193" s="101"/>
      <c r="I193" s="101"/>
      <c r="J193" s="101"/>
      <c r="K193" s="101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</row>
    <row r="194" spans="1:64" s="53" customFormat="1">
      <c r="A194" s="7"/>
      <c r="B194" s="100"/>
      <c r="C194" s="100"/>
      <c r="D194" s="101"/>
      <c r="E194" s="101"/>
      <c r="F194" s="101"/>
      <c r="G194" s="101"/>
      <c r="H194" s="101"/>
      <c r="I194" s="101"/>
      <c r="J194" s="101"/>
      <c r="K194" s="101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</row>
    <row r="195" spans="1:64" s="53" customFormat="1">
      <c r="A195" s="7"/>
      <c r="B195" s="100"/>
      <c r="C195" s="100"/>
      <c r="D195" s="101"/>
      <c r="E195" s="101"/>
      <c r="F195" s="101"/>
      <c r="G195" s="101"/>
      <c r="H195" s="101"/>
      <c r="I195" s="101"/>
      <c r="J195" s="101"/>
      <c r="K195" s="101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</row>
    <row r="196" spans="1:64" s="53" customFormat="1">
      <c r="A196" s="7"/>
      <c r="B196" s="100"/>
      <c r="C196" s="100"/>
      <c r="D196" s="101"/>
      <c r="E196" s="101"/>
      <c r="F196" s="101"/>
      <c r="G196" s="101"/>
      <c r="H196" s="101"/>
      <c r="I196" s="101"/>
      <c r="J196" s="101"/>
      <c r="K196" s="101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</row>
    <row r="197" spans="1:64" s="53" customFormat="1">
      <c r="A197" s="7"/>
      <c r="B197" s="100"/>
      <c r="C197" s="100"/>
      <c r="D197" s="101"/>
      <c r="E197" s="101"/>
      <c r="F197" s="101"/>
      <c r="G197" s="101"/>
      <c r="H197" s="101"/>
      <c r="I197" s="101"/>
      <c r="J197" s="101"/>
      <c r="K197" s="101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</row>
    <row r="198" spans="1:64" s="53" customFormat="1">
      <c r="A198" s="7"/>
      <c r="B198" s="100"/>
      <c r="C198" s="100"/>
      <c r="D198" s="101"/>
      <c r="E198" s="101"/>
      <c r="F198" s="101"/>
      <c r="G198" s="101"/>
      <c r="H198" s="101"/>
      <c r="I198" s="101"/>
      <c r="J198" s="101"/>
      <c r="K198" s="101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</row>
    <row r="199" spans="1:64" s="53" customFormat="1">
      <c r="A199" s="7"/>
      <c r="B199" s="100"/>
      <c r="C199" s="100"/>
      <c r="D199" s="101"/>
      <c r="E199" s="101"/>
      <c r="F199" s="101"/>
      <c r="G199" s="101"/>
      <c r="H199" s="101"/>
      <c r="I199" s="101"/>
      <c r="J199" s="101"/>
      <c r="K199" s="101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</row>
    <row r="200" spans="1:64" s="53" customFormat="1">
      <c r="A200" s="7"/>
      <c r="B200" s="100"/>
      <c r="C200" s="100"/>
      <c r="D200" s="101"/>
      <c r="E200" s="101"/>
      <c r="F200" s="101"/>
      <c r="G200" s="101"/>
      <c r="H200" s="101"/>
      <c r="I200" s="101"/>
      <c r="J200" s="101"/>
      <c r="K200" s="101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</row>
    <row r="201" spans="1:64" s="53" customFormat="1">
      <c r="A201" s="7"/>
      <c r="B201" s="100"/>
      <c r="C201" s="100"/>
      <c r="D201" s="101"/>
      <c r="E201" s="101"/>
      <c r="F201" s="101"/>
      <c r="G201" s="101"/>
      <c r="H201" s="101"/>
      <c r="I201" s="101"/>
      <c r="J201" s="101"/>
      <c r="K201" s="101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</row>
    <row r="202" spans="1:64" s="53" customFormat="1">
      <c r="A202" s="7"/>
      <c r="B202" s="100"/>
      <c r="C202" s="100"/>
      <c r="D202" s="101"/>
      <c r="E202" s="101"/>
      <c r="F202" s="101"/>
      <c r="G202" s="101"/>
      <c r="H202" s="101"/>
      <c r="I202" s="101"/>
      <c r="J202" s="101"/>
      <c r="K202" s="101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</row>
    <row r="203" spans="1:64" s="53" customFormat="1">
      <c r="A203" s="7"/>
      <c r="B203" s="100"/>
      <c r="C203" s="100"/>
      <c r="D203" s="101"/>
      <c r="E203" s="101"/>
      <c r="F203" s="101"/>
      <c r="G203" s="101"/>
      <c r="H203" s="101"/>
      <c r="I203" s="101"/>
      <c r="J203" s="101"/>
      <c r="K203" s="101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</row>
    <row r="204" spans="1:64" s="53" customFormat="1">
      <c r="A204" s="7"/>
      <c r="B204" s="100"/>
      <c r="C204" s="100"/>
      <c r="D204" s="101"/>
      <c r="E204" s="101"/>
      <c r="F204" s="101"/>
      <c r="G204" s="101"/>
      <c r="H204" s="101"/>
      <c r="I204" s="101"/>
      <c r="J204" s="101"/>
      <c r="K204" s="101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</row>
    <row r="205" spans="1:64" s="53" customFormat="1">
      <c r="A205" s="7"/>
      <c r="B205" s="100"/>
      <c r="C205" s="100"/>
      <c r="D205" s="101"/>
      <c r="E205" s="101"/>
      <c r="F205" s="101"/>
      <c r="G205" s="101"/>
      <c r="H205" s="101"/>
      <c r="I205" s="101"/>
      <c r="J205" s="101"/>
      <c r="K205" s="101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</row>
    <row r="206" spans="1:64" s="53" customFormat="1">
      <c r="A206" s="7"/>
      <c r="B206" s="100"/>
      <c r="C206" s="100"/>
      <c r="D206" s="101"/>
      <c r="E206" s="101"/>
      <c r="F206" s="101"/>
      <c r="G206" s="101"/>
      <c r="H206" s="101"/>
      <c r="I206" s="101"/>
      <c r="J206" s="101"/>
      <c r="K206" s="101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</row>
    <row r="207" spans="1:64" s="53" customFormat="1">
      <c r="A207" s="7"/>
      <c r="B207" s="100"/>
      <c r="C207" s="100"/>
      <c r="D207" s="101"/>
      <c r="E207" s="101"/>
      <c r="F207" s="101"/>
      <c r="G207" s="101"/>
      <c r="H207" s="101"/>
      <c r="I207" s="101"/>
      <c r="J207" s="101"/>
      <c r="K207" s="101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</row>
    <row r="208" spans="1:64" s="53" customFormat="1">
      <c r="A208" s="7"/>
      <c r="B208" s="100"/>
      <c r="C208" s="100"/>
      <c r="D208" s="101"/>
      <c r="E208" s="101"/>
      <c r="F208" s="101"/>
      <c r="G208" s="101"/>
      <c r="H208" s="101"/>
      <c r="I208" s="101"/>
      <c r="J208" s="101"/>
      <c r="K208" s="101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</row>
    <row r="209" spans="1:64" s="53" customFormat="1">
      <c r="A209" s="7"/>
      <c r="B209" s="100"/>
      <c r="C209" s="100"/>
      <c r="D209" s="101"/>
      <c r="E209" s="101"/>
      <c r="F209" s="101"/>
      <c r="G209" s="101"/>
      <c r="H209" s="101"/>
      <c r="I209" s="101"/>
      <c r="J209" s="101"/>
      <c r="K209" s="101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</row>
    <row r="210" spans="1:64" s="53" customFormat="1">
      <c r="A210" s="7"/>
      <c r="B210" s="100"/>
      <c r="C210" s="100"/>
      <c r="D210" s="101"/>
      <c r="E210" s="101"/>
      <c r="F210" s="101"/>
      <c r="G210" s="101"/>
      <c r="H210" s="101"/>
      <c r="I210" s="101"/>
      <c r="J210" s="101"/>
      <c r="K210" s="101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</row>
    <row r="211" spans="1:64" s="53" customFormat="1">
      <c r="A211" s="7"/>
      <c r="B211" s="100"/>
      <c r="C211" s="100"/>
      <c r="D211" s="101"/>
      <c r="E211" s="101"/>
      <c r="F211" s="101"/>
      <c r="G211" s="101"/>
      <c r="H211" s="101"/>
      <c r="I211" s="101"/>
      <c r="J211" s="101"/>
      <c r="K211" s="101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</row>
    <row r="212" spans="1:64" s="53" customFormat="1">
      <c r="A212" s="7"/>
      <c r="B212" s="100"/>
      <c r="C212" s="100"/>
      <c r="D212" s="101"/>
      <c r="E212" s="101"/>
      <c r="F212" s="101"/>
      <c r="G212" s="101"/>
      <c r="H212" s="101"/>
      <c r="I212" s="101"/>
      <c r="J212" s="101"/>
      <c r="K212" s="101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</row>
    <row r="213" spans="1:64" s="53" customFormat="1">
      <c r="A213" s="7"/>
      <c r="B213" s="100"/>
      <c r="C213" s="100"/>
      <c r="D213" s="101"/>
      <c r="E213" s="101"/>
      <c r="F213" s="101"/>
      <c r="G213" s="101"/>
      <c r="H213" s="101"/>
      <c r="I213" s="101"/>
      <c r="J213" s="101"/>
      <c r="K213" s="101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</row>
    <row r="214" spans="1:64" s="53" customFormat="1">
      <c r="A214" s="7"/>
      <c r="B214" s="100"/>
      <c r="C214" s="100"/>
      <c r="D214" s="101"/>
      <c r="E214" s="101"/>
      <c r="F214" s="101"/>
      <c r="G214" s="101"/>
      <c r="H214" s="101"/>
      <c r="I214" s="101"/>
      <c r="J214" s="101"/>
      <c r="K214" s="101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</row>
    <row r="215" spans="1:64" s="53" customFormat="1">
      <c r="A215" s="7"/>
      <c r="B215" s="100"/>
      <c r="C215" s="100"/>
      <c r="D215" s="101"/>
      <c r="E215" s="101"/>
      <c r="F215" s="101"/>
      <c r="G215" s="101"/>
      <c r="H215" s="101"/>
      <c r="I215" s="101"/>
      <c r="J215" s="101"/>
      <c r="K215" s="101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</row>
    <row r="216" spans="1:64" s="53" customFormat="1">
      <c r="A216" s="7"/>
      <c r="B216" s="100"/>
      <c r="C216" s="100"/>
      <c r="D216" s="101"/>
      <c r="E216" s="101"/>
      <c r="F216" s="101"/>
      <c r="G216" s="101"/>
      <c r="H216" s="101"/>
      <c r="I216" s="101"/>
      <c r="J216" s="101"/>
      <c r="K216" s="101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</row>
    <row r="217" spans="1:64" s="53" customFormat="1">
      <c r="A217" s="7"/>
      <c r="B217" s="100"/>
      <c r="C217" s="100"/>
      <c r="D217" s="101"/>
      <c r="E217" s="101"/>
      <c r="F217" s="101"/>
      <c r="G217" s="101"/>
      <c r="H217" s="101"/>
      <c r="I217" s="101"/>
      <c r="J217" s="101"/>
      <c r="K217" s="101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</row>
    <row r="218" spans="1:64" s="53" customFormat="1">
      <c r="A218" s="7"/>
      <c r="B218" s="100"/>
      <c r="C218" s="100"/>
      <c r="D218" s="101"/>
      <c r="E218" s="101"/>
      <c r="F218" s="101"/>
      <c r="G218" s="101"/>
      <c r="H218" s="101"/>
      <c r="I218" s="101"/>
      <c r="J218" s="101"/>
      <c r="K218" s="101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</row>
    <row r="219" spans="1:64" s="53" customFormat="1">
      <c r="A219" s="7"/>
      <c r="B219" s="100"/>
      <c r="C219" s="100"/>
      <c r="D219" s="101"/>
      <c r="E219" s="101"/>
      <c r="F219" s="101"/>
      <c r="G219" s="101"/>
      <c r="H219" s="101"/>
      <c r="I219" s="101"/>
      <c r="J219" s="101"/>
      <c r="K219" s="101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</row>
    <row r="220" spans="1:64" s="53" customFormat="1">
      <c r="A220" s="7"/>
      <c r="B220" s="100"/>
      <c r="C220" s="100"/>
      <c r="D220" s="101"/>
      <c r="E220" s="101"/>
      <c r="F220" s="101"/>
      <c r="G220" s="101"/>
      <c r="H220" s="101"/>
      <c r="I220" s="101"/>
      <c r="J220" s="101"/>
      <c r="K220" s="101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</row>
    <row r="221" spans="1:64" s="53" customFormat="1">
      <c r="A221" s="7"/>
      <c r="B221" s="100"/>
      <c r="C221" s="100"/>
      <c r="D221" s="101"/>
      <c r="E221" s="101"/>
      <c r="F221" s="101"/>
      <c r="G221" s="101"/>
      <c r="H221" s="101"/>
      <c r="I221" s="101"/>
      <c r="J221" s="101"/>
      <c r="K221" s="101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</row>
    <row r="222" spans="1:64" s="53" customFormat="1">
      <c r="A222" s="7"/>
      <c r="B222" s="100"/>
      <c r="C222" s="100"/>
      <c r="D222" s="101"/>
      <c r="E222" s="101"/>
      <c r="F222" s="101"/>
      <c r="G222" s="101"/>
      <c r="H222" s="101"/>
      <c r="I222" s="101"/>
      <c r="J222" s="101"/>
      <c r="K222" s="101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</row>
    <row r="223" spans="1:64" s="53" customFormat="1">
      <c r="A223" s="7"/>
      <c r="B223" s="100"/>
      <c r="C223" s="100"/>
      <c r="D223" s="101"/>
      <c r="E223" s="101"/>
      <c r="F223" s="101"/>
      <c r="G223" s="101"/>
      <c r="H223" s="101"/>
      <c r="I223" s="101"/>
      <c r="J223" s="101"/>
      <c r="K223" s="101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</row>
    <row r="224" spans="1:64" s="53" customFormat="1">
      <c r="A224" s="7"/>
      <c r="B224" s="100"/>
      <c r="C224" s="100"/>
      <c r="D224" s="101"/>
      <c r="E224" s="101"/>
      <c r="F224" s="101"/>
      <c r="G224" s="101"/>
      <c r="H224" s="101"/>
      <c r="I224" s="101"/>
      <c r="J224" s="101"/>
      <c r="K224" s="101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</row>
    <row r="225" spans="1:64" s="53" customFormat="1">
      <c r="A225" s="7"/>
      <c r="B225" s="100"/>
      <c r="C225" s="100"/>
      <c r="D225" s="101"/>
      <c r="E225" s="101"/>
      <c r="F225" s="101"/>
      <c r="G225" s="101"/>
      <c r="H225" s="101"/>
      <c r="I225" s="101"/>
      <c r="J225" s="101"/>
      <c r="K225" s="101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</row>
    <row r="226" spans="1:64" s="53" customFormat="1">
      <c r="A226" s="7"/>
      <c r="B226" s="100"/>
      <c r="C226" s="100"/>
      <c r="D226" s="101"/>
      <c r="E226" s="101"/>
      <c r="F226" s="101"/>
      <c r="G226" s="101"/>
      <c r="H226" s="101"/>
      <c r="I226" s="101"/>
      <c r="J226" s="101"/>
      <c r="K226" s="101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</row>
    <row r="227" spans="1:64" s="53" customFormat="1">
      <c r="A227" s="7"/>
      <c r="B227" s="100"/>
      <c r="C227" s="100"/>
      <c r="D227" s="101"/>
      <c r="E227" s="101"/>
      <c r="F227" s="101"/>
      <c r="G227" s="101"/>
      <c r="H227" s="101"/>
      <c r="I227" s="101"/>
      <c r="J227" s="101"/>
      <c r="K227" s="101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</row>
    <row r="228" spans="1:64" s="53" customFormat="1">
      <c r="A228" s="7"/>
      <c r="B228" s="100"/>
      <c r="C228" s="100"/>
      <c r="D228" s="101"/>
      <c r="E228" s="101"/>
      <c r="F228" s="101"/>
      <c r="G228" s="101"/>
      <c r="H228" s="101"/>
      <c r="I228" s="101"/>
      <c r="J228" s="101"/>
      <c r="K228" s="101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</row>
    <row r="229" spans="1:64" s="53" customFormat="1">
      <c r="A229" s="7"/>
      <c r="B229" s="100"/>
      <c r="C229" s="100"/>
      <c r="D229" s="101"/>
      <c r="E229" s="101"/>
      <c r="F229" s="101"/>
      <c r="G229" s="101"/>
      <c r="H229" s="101"/>
      <c r="I229" s="101"/>
      <c r="J229" s="101"/>
      <c r="K229" s="101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</row>
    <row r="230" spans="1:64" s="53" customFormat="1">
      <c r="A230" s="7"/>
      <c r="B230" s="100"/>
      <c r="C230" s="100"/>
      <c r="D230" s="101"/>
      <c r="E230" s="101"/>
      <c r="F230" s="101"/>
      <c r="G230" s="101"/>
      <c r="H230" s="101"/>
      <c r="I230" s="101"/>
      <c r="J230" s="101"/>
      <c r="K230" s="101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</row>
    <row r="231" spans="1:64" s="53" customFormat="1">
      <c r="A231" s="7"/>
      <c r="B231" s="100"/>
      <c r="C231" s="100"/>
      <c r="D231" s="101"/>
      <c r="E231" s="101"/>
      <c r="F231" s="101"/>
      <c r="G231" s="101"/>
      <c r="H231" s="101"/>
      <c r="I231" s="101"/>
      <c r="J231" s="101"/>
      <c r="K231" s="101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</row>
    <row r="232" spans="1:64" s="53" customFormat="1">
      <c r="A232" s="7"/>
      <c r="B232" s="100"/>
      <c r="C232" s="100"/>
      <c r="D232" s="101"/>
      <c r="E232" s="101"/>
      <c r="F232" s="101"/>
      <c r="G232" s="101"/>
      <c r="H232" s="101"/>
      <c r="I232" s="101"/>
      <c r="J232" s="101"/>
      <c r="K232" s="101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</row>
    <row r="233" spans="1:64" s="53" customFormat="1">
      <c r="A233" s="7"/>
      <c r="B233" s="100"/>
      <c r="C233" s="100"/>
      <c r="D233" s="101"/>
      <c r="E233" s="101"/>
      <c r="F233" s="101"/>
      <c r="G233" s="101"/>
      <c r="H233" s="101"/>
      <c r="I233" s="101"/>
      <c r="J233" s="101"/>
      <c r="K233" s="101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</row>
    <row r="234" spans="1:64" s="53" customFormat="1">
      <c r="A234" s="7"/>
      <c r="B234" s="100"/>
      <c r="C234" s="100"/>
      <c r="D234" s="101"/>
      <c r="E234" s="101"/>
      <c r="F234" s="101"/>
      <c r="G234" s="101"/>
      <c r="H234" s="101"/>
      <c r="I234" s="101"/>
      <c r="J234" s="101"/>
      <c r="K234" s="101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</row>
    <row r="235" spans="1:64" s="53" customFormat="1">
      <c r="A235" s="7"/>
      <c r="B235" s="100"/>
      <c r="C235" s="100"/>
      <c r="D235" s="101"/>
      <c r="E235" s="101"/>
      <c r="F235" s="101"/>
      <c r="G235" s="101"/>
      <c r="H235" s="101"/>
      <c r="I235" s="101"/>
      <c r="J235" s="101"/>
      <c r="K235" s="101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</row>
    <row r="236" spans="1:64" s="53" customFormat="1">
      <c r="A236" s="7"/>
      <c r="B236" s="100"/>
      <c r="C236" s="100"/>
      <c r="D236" s="101"/>
      <c r="E236" s="101"/>
      <c r="F236" s="101"/>
      <c r="G236" s="101"/>
      <c r="H236" s="101"/>
      <c r="I236" s="101"/>
      <c r="J236" s="101"/>
      <c r="K236" s="101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</row>
    <row r="237" spans="1:64" s="53" customFormat="1">
      <c r="A237" s="7"/>
      <c r="B237" s="100"/>
      <c r="C237" s="100"/>
      <c r="D237" s="101"/>
      <c r="E237" s="101"/>
      <c r="F237" s="101"/>
      <c r="G237" s="101"/>
      <c r="H237" s="101"/>
      <c r="I237" s="101"/>
      <c r="J237" s="101"/>
      <c r="K237" s="101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</row>
    <row r="238" spans="1:64" s="53" customFormat="1">
      <c r="A238" s="7"/>
      <c r="B238" s="100"/>
      <c r="C238" s="100"/>
      <c r="D238" s="101"/>
      <c r="E238" s="101"/>
      <c r="F238" s="101"/>
      <c r="G238" s="101"/>
      <c r="H238" s="101"/>
      <c r="I238" s="101"/>
      <c r="J238" s="101"/>
      <c r="K238" s="101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</row>
    <row r="239" spans="1:64" s="53" customFormat="1">
      <c r="A239" s="7"/>
      <c r="B239" s="100"/>
      <c r="C239" s="100"/>
      <c r="D239" s="101"/>
      <c r="E239" s="101"/>
      <c r="F239" s="101"/>
      <c r="G239" s="101"/>
      <c r="H239" s="101"/>
      <c r="I239" s="101"/>
      <c r="J239" s="101"/>
      <c r="K239" s="101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</row>
    <row r="240" spans="1:64" s="53" customFormat="1">
      <c r="A240" s="7"/>
      <c r="B240" s="100"/>
      <c r="C240" s="100"/>
      <c r="D240" s="101"/>
      <c r="E240" s="101"/>
      <c r="F240" s="101"/>
      <c r="G240" s="101"/>
      <c r="H240" s="101"/>
      <c r="I240" s="101"/>
      <c r="J240" s="101"/>
      <c r="K240" s="101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</row>
    <row r="241" spans="1:64" s="53" customFormat="1">
      <c r="A241" s="7"/>
      <c r="B241" s="100"/>
      <c r="C241" s="100"/>
      <c r="D241" s="101"/>
      <c r="E241" s="101"/>
      <c r="F241" s="101"/>
      <c r="G241" s="101"/>
      <c r="H241" s="101"/>
      <c r="I241" s="101"/>
      <c r="J241" s="101"/>
      <c r="K241" s="101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</row>
    <row r="242" spans="1:64" s="53" customFormat="1">
      <c r="A242" s="7"/>
      <c r="B242" s="100"/>
      <c r="C242" s="100"/>
      <c r="D242" s="101"/>
      <c r="E242" s="101"/>
      <c r="F242" s="101"/>
      <c r="G242" s="101"/>
      <c r="H242" s="101"/>
      <c r="I242" s="101"/>
      <c r="J242" s="101"/>
      <c r="K242" s="101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</row>
    <row r="243" spans="1:64" s="53" customFormat="1">
      <c r="A243" s="7"/>
      <c r="B243" s="100"/>
      <c r="C243" s="100"/>
      <c r="D243" s="101"/>
      <c r="E243" s="101"/>
      <c r="F243" s="101"/>
      <c r="G243" s="101"/>
      <c r="H243" s="101"/>
      <c r="I243" s="101"/>
      <c r="J243" s="101"/>
      <c r="K243" s="101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</row>
    <row r="244" spans="1:64" s="53" customFormat="1">
      <c r="A244" s="7"/>
      <c r="B244" s="100"/>
      <c r="C244" s="100"/>
      <c r="D244" s="101"/>
      <c r="E244" s="101"/>
      <c r="F244" s="101"/>
      <c r="G244" s="101"/>
      <c r="H244" s="101"/>
      <c r="I244" s="101"/>
      <c r="J244" s="101"/>
      <c r="K244" s="101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</row>
    <row r="245" spans="1:64" s="53" customFormat="1">
      <c r="A245" s="7"/>
      <c r="B245" s="100"/>
      <c r="C245" s="100"/>
      <c r="D245" s="101"/>
      <c r="E245" s="101"/>
      <c r="F245" s="101"/>
      <c r="G245" s="101"/>
      <c r="H245" s="101"/>
      <c r="I245" s="101"/>
      <c r="J245" s="101"/>
      <c r="K245" s="101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</row>
    <row r="246" spans="1:64" s="53" customFormat="1">
      <c r="A246" s="7"/>
      <c r="B246" s="100"/>
      <c r="C246" s="100"/>
      <c r="D246" s="101"/>
      <c r="E246" s="101"/>
      <c r="F246" s="101"/>
      <c r="G246" s="101"/>
      <c r="H246" s="101"/>
      <c r="I246" s="101"/>
      <c r="J246" s="101"/>
      <c r="K246" s="101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</row>
    <row r="247" spans="1:64" s="53" customFormat="1">
      <c r="A247" s="7"/>
      <c r="B247" s="100"/>
      <c r="C247" s="100"/>
      <c r="D247" s="101"/>
      <c r="E247" s="101"/>
      <c r="F247" s="101"/>
      <c r="G247" s="101"/>
      <c r="H247" s="101"/>
      <c r="I247" s="101"/>
      <c r="J247" s="101"/>
      <c r="K247" s="101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</row>
    <row r="248" spans="1:64" s="53" customFormat="1">
      <c r="A248" s="7"/>
      <c r="B248" s="100"/>
      <c r="C248" s="100"/>
      <c r="D248" s="101"/>
      <c r="E248" s="101"/>
      <c r="F248" s="101"/>
      <c r="G248" s="101"/>
      <c r="H248" s="101"/>
      <c r="I248" s="101"/>
      <c r="J248" s="101"/>
      <c r="K248" s="101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</row>
    <row r="249" spans="1:64" s="53" customFormat="1">
      <c r="A249" s="7"/>
      <c r="B249" s="100"/>
      <c r="C249" s="100"/>
      <c r="D249" s="101"/>
      <c r="E249" s="101"/>
      <c r="F249" s="101"/>
      <c r="G249" s="101"/>
      <c r="H249" s="101"/>
      <c r="I249" s="101"/>
      <c r="J249" s="101"/>
      <c r="K249" s="101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</row>
    <row r="250" spans="1:64" s="53" customFormat="1">
      <c r="A250" s="7"/>
      <c r="B250" s="100"/>
      <c r="C250" s="100"/>
      <c r="D250" s="101"/>
      <c r="E250" s="101"/>
      <c r="F250" s="101"/>
      <c r="G250" s="101"/>
      <c r="H250" s="101"/>
      <c r="I250" s="101"/>
      <c r="J250" s="101"/>
      <c r="K250" s="101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</row>
    <row r="251" spans="1:64" s="53" customFormat="1">
      <c r="A251" s="7"/>
      <c r="B251" s="100"/>
      <c r="C251" s="100"/>
      <c r="D251" s="101"/>
      <c r="E251" s="101"/>
      <c r="F251" s="101"/>
      <c r="G251" s="101"/>
      <c r="H251" s="101"/>
      <c r="I251" s="101"/>
      <c r="J251" s="101"/>
      <c r="K251" s="101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</row>
    <row r="252" spans="1:64" s="53" customFormat="1">
      <c r="A252" s="7"/>
      <c r="B252" s="100"/>
      <c r="C252" s="100"/>
      <c r="D252" s="101"/>
      <c r="E252" s="101"/>
      <c r="F252" s="101"/>
      <c r="G252" s="101"/>
      <c r="H252" s="101"/>
      <c r="I252" s="101"/>
      <c r="J252" s="101"/>
      <c r="K252" s="101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</row>
    <row r="253" spans="1:64" s="53" customFormat="1">
      <c r="A253" s="7"/>
      <c r="B253" s="100"/>
      <c r="C253" s="100"/>
      <c r="D253" s="101"/>
      <c r="E253" s="101"/>
      <c r="F253" s="101"/>
      <c r="G253" s="101"/>
      <c r="H253" s="101"/>
      <c r="I253" s="101"/>
      <c r="J253" s="101"/>
      <c r="K253" s="101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</row>
    <row r="254" spans="1:64" s="53" customFormat="1">
      <c r="A254" s="7"/>
      <c r="B254" s="100"/>
      <c r="C254" s="100"/>
      <c r="D254" s="101"/>
      <c r="E254" s="101"/>
      <c r="F254" s="101"/>
      <c r="G254" s="101"/>
      <c r="H254" s="101"/>
      <c r="I254" s="101"/>
      <c r="J254" s="101"/>
      <c r="K254" s="101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</row>
    <row r="255" spans="1:64" s="53" customFormat="1">
      <c r="A255" s="7"/>
      <c r="B255" s="100"/>
      <c r="C255" s="100"/>
      <c r="D255" s="101"/>
      <c r="E255" s="101"/>
      <c r="F255" s="101"/>
      <c r="G255" s="101"/>
      <c r="H255" s="101"/>
      <c r="I255" s="101"/>
      <c r="J255" s="101"/>
      <c r="K255" s="101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</row>
    <row r="256" spans="1:64" s="53" customFormat="1">
      <c r="A256" s="7"/>
      <c r="B256" s="100"/>
      <c r="C256" s="100"/>
      <c r="D256" s="101"/>
      <c r="E256" s="101"/>
      <c r="F256" s="101"/>
      <c r="G256" s="101"/>
      <c r="H256" s="101"/>
      <c r="I256" s="101"/>
      <c r="J256" s="101"/>
      <c r="K256" s="101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</row>
    <row r="257" spans="1:64" s="53" customFormat="1">
      <c r="A257" s="7"/>
      <c r="B257" s="100"/>
      <c r="C257" s="100"/>
      <c r="D257" s="101"/>
      <c r="E257" s="101"/>
      <c r="F257" s="101"/>
      <c r="G257" s="101"/>
      <c r="H257" s="101"/>
      <c r="I257" s="101"/>
      <c r="J257" s="101"/>
      <c r="K257" s="101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</row>
    <row r="258" spans="1:64" s="53" customFormat="1">
      <c r="A258" s="7"/>
      <c r="B258" s="100"/>
      <c r="C258" s="100"/>
      <c r="D258" s="101"/>
      <c r="E258" s="101"/>
      <c r="F258" s="101"/>
      <c r="G258" s="101"/>
      <c r="H258" s="101"/>
      <c r="I258" s="101"/>
      <c r="J258" s="101"/>
      <c r="K258" s="101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</row>
    <row r="259" spans="1:64" s="53" customFormat="1">
      <c r="A259" s="7"/>
      <c r="B259" s="100"/>
      <c r="C259" s="100"/>
      <c r="D259" s="101"/>
      <c r="E259" s="101"/>
      <c r="F259" s="101"/>
      <c r="G259" s="101"/>
      <c r="H259" s="101"/>
      <c r="I259" s="101"/>
      <c r="J259" s="101"/>
      <c r="K259" s="101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</row>
    <row r="260" spans="1:64" s="53" customFormat="1">
      <c r="A260" s="7"/>
      <c r="B260" s="100"/>
      <c r="C260" s="100"/>
      <c r="D260" s="101"/>
      <c r="E260" s="101"/>
      <c r="F260" s="101"/>
      <c r="G260" s="101"/>
      <c r="H260" s="101"/>
      <c r="I260" s="101"/>
      <c r="J260" s="101"/>
      <c r="K260" s="101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</row>
    <row r="261" spans="1:64" s="53" customFormat="1">
      <c r="A261" s="7"/>
      <c r="B261" s="100"/>
      <c r="C261" s="100"/>
      <c r="D261" s="101"/>
      <c r="E261" s="101"/>
      <c r="F261" s="101"/>
      <c r="G261" s="101"/>
      <c r="H261" s="101"/>
      <c r="I261" s="101"/>
      <c r="J261" s="101"/>
      <c r="K261" s="101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</row>
    <row r="262" spans="1:64" s="53" customFormat="1">
      <c r="A262" s="7"/>
      <c r="B262" s="100"/>
      <c r="C262" s="100"/>
      <c r="D262" s="101"/>
      <c r="E262" s="101"/>
      <c r="F262" s="101"/>
      <c r="G262" s="101"/>
      <c r="H262" s="101"/>
      <c r="I262" s="101"/>
      <c r="J262" s="101"/>
      <c r="K262" s="101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</row>
    <row r="263" spans="1:64" s="53" customFormat="1">
      <c r="A263" s="7"/>
      <c r="B263" s="100"/>
      <c r="C263" s="100"/>
      <c r="D263" s="101"/>
      <c r="E263" s="101"/>
      <c r="F263" s="101"/>
      <c r="G263" s="101"/>
      <c r="H263" s="101"/>
      <c r="I263" s="101"/>
      <c r="J263" s="101"/>
      <c r="K263" s="101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</row>
    <row r="264" spans="1:64" s="53" customFormat="1">
      <c r="A264" s="7"/>
      <c r="B264" s="100"/>
      <c r="C264" s="100"/>
      <c r="D264" s="101"/>
      <c r="E264" s="101"/>
      <c r="F264" s="101"/>
      <c r="G264" s="101"/>
      <c r="H264" s="101"/>
      <c r="I264" s="101"/>
      <c r="J264" s="101"/>
      <c r="K264" s="101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</row>
    <row r="265" spans="1:64" s="53" customFormat="1">
      <c r="A265" s="7"/>
      <c r="B265" s="100"/>
      <c r="C265" s="100"/>
      <c r="D265" s="101"/>
      <c r="E265" s="101"/>
      <c r="F265" s="101"/>
      <c r="G265" s="101"/>
      <c r="H265" s="101"/>
      <c r="I265" s="101"/>
      <c r="J265" s="101"/>
      <c r="K265" s="101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</row>
    <row r="266" spans="1:64" s="53" customFormat="1">
      <c r="A266" s="7"/>
      <c r="B266" s="100"/>
      <c r="C266" s="100"/>
      <c r="D266" s="101"/>
      <c r="E266" s="101"/>
      <c r="F266" s="101"/>
      <c r="G266" s="101"/>
      <c r="H266" s="101"/>
      <c r="I266" s="101"/>
      <c r="J266" s="101"/>
      <c r="K266" s="101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</row>
    <row r="267" spans="1:64" s="53" customFormat="1">
      <c r="A267" s="7"/>
      <c r="B267" s="100"/>
      <c r="C267" s="100"/>
      <c r="D267" s="101"/>
      <c r="E267" s="101"/>
      <c r="F267" s="101"/>
      <c r="G267" s="101"/>
      <c r="H267" s="101"/>
      <c r="I267" s="101"/>
      <c r="J267" s="101"/>
      <c r="K267" s="101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</row>
    <row r="268" spans="1:64" s="53" customFormat="1">
      <c r="A268" s="7"/>
      <c r="B268" s="100"/>
      <c r="C268" s="100"/>
      <c r="D268" s="101"/>
      <c r="E268" s="101"/>
      <c r="F268" s="101"/>
      <c r="G268" s="101"/>
      <c r="H268" s="101"/>
      <c r="I268" s="101"/>
      <c r="J268" s="101"/>
      <c r="K268" s="101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</row>
    <row r="269" spans="1:64" s="53" customFormat="1">
      <c r="A269" s="7"/>
      <c r="B269" s="100"/>
      <c r="C269" s="100"/>
      <c r="D269" s="101"/>
      <c r="E269" s="101"/>
      <c r="F269" s="101"/>
      <c r="G269" s="101"/>
      <c r="H269" s="101"/>
      <c r="I269" s="101"/>
      <c r="J269" s="101"/>
      <c r="K269" s="101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</row>
    <row r="270" spans="1:64" s="53" customFormat="1">
      <c r="A270" s="7"/>
      <c r="B270" s="100"/>
      <c r="C270" s="100"/>
      <c r="D270" s="101"/>
      <c r="E270" s="101"/>
      <c r="F270" s="101"/>
      <c r="G270" s="101"/>
      <c r="H270" s="101"/>
      <c r="I270" s="101"/>
      <c r="J270" s="101"/>
      <c r="K270" s="101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</row>
    <row r="271" spans="1:64" s="53" customFormat="1">
      <c r="A271" s="7"/>
      <c r="B271" s="100"/>
      <c r="C271" s="100"/>
      <c r="D271" s="101"/>
      <c r="E271" s="101"/>
      <c r="F271" s="101"/>
      <c r="G271" s="101"/>
      <c r="H271" s="101"/>
      <c r="I271" s="101"/>
      <c r="J271" s="101"/>
      <c r="K271" s="101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</row>
    <row r="272" spans="1:64" s="53" customFormat="1">
      <c r="A272" s="7"/>
      <c r="B272" s="100"/>
      <c r="C272" s="100"/>
      <c r="D272" s="101"/>
      <c r="E272" s="101"/>
      <c r="F272" s="101"/>
      <c r="G272" s="101"/>
      <c r="H272" s="101"/>
      <c r="I272" s="101"/>
      <c r="J272" s="101"/>
      <c r="K272" s="101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</row>
    <row r="273" spans="1:64" s="53" customFormat="1">
      <c r="A273" s="7"/>
      <c r="B273" s="100"/>
      <c r="C273" s="100"/>
      <c r="D273" s="101"/>
      <c r="E273" s="101"/>
      <c r="F273" s="101"/>
      <c r="G273" s="101"/>
      <c r="H273" s="101"/>
      <c r="I273" s="101"/>
      <c r="J273" s="101"/>
      <c r="K273" s="101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</row>
    <row r="274" spans="1:64" s="53" customFormat="1">
      <c r="A274" s="7"/>
      <c r="B274" s="100"/>
      <c r="C274" s="100"/>
      <c r="D274" s="101"/>
      <c r="E274" s="101"/>
      <c r="F274" s="101"/>
      <c r="G274" s="101"/>
      <c r="H274" s="101"/>
      <c r="I274" s="101"/>
      <c r="J274" s="101"/>
      <c r="K274" s="101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</row>
    <row r="275" spans="1:64" s="53" customFormat="1">
      <c r="A275" s="7"/>
      <c r="B275" s="100"/>
      <c r="C275" s="100"/>
      <c r="D275" s="101"/>
      <c r="E275" s="101"/>
      <c r="F275" s="101"/>
      <c r="G275" s="101"/>
      <c r="H275" s="101"/>
      <c r="I275" s="101"/>
      <c r="J275" s="101"/>
      <c r="K275" s="101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</row>
    <row r="276" spans="1:64" s="53" customFormat="1">
      <c r="A276" s="7"/>
      <c r="B276" s="100"/>
      <c r="C276" s="100"/>
      <c r="D276" s="101"/>
      <c r="E276" s="101"/>
      <c r="F276" s="101"/>
      <c r="G276" s="101"/>
      <c r="H276" s="101"/>
      <c r="I276" s="101"/>
      <c r="J276" s="101"/>
      <c r="K276" s="101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</row>
    <row r="277" spans="1:64" s="53" customFormat="1">
      <c r="A277" s="7"/>
      <c r="B277" s="100"/>
      <c r="C277" s="100"/>
      <c r="D277" s="101"/>
      <c r="E277" s="101"/>
      <c r="F277" s="101"/>
      <c r="G277" s="101"/>
      <c r="H277" s="101"/>
      <c r="I277" s="101"/>
      <c r="J277" s="101"/>
      <c r="K277" s="101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</row>
    <row r="278" spans="1:64" s="53" customFormat="1">
      <c r="A278" s="7"/>
      <c r="B278" s="100"/>
      <c r="C278" s="100"/>
      <c r="D278" s="101"/>
      <c r="E278" s="101"/>
      <c r="F278" s="101"/>
      <c r="G278" s="101"/>
      <c r="H278" s="101"/>
      <c r="I278" s="101"/>
      <c r="J278" s="101"/>
      <c r="K278" s="101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</row>
    <row r="279" spans="1:64" s="53" customFormat="1">
      <c r="A279" s="7"/>
      <c r="B279" s="100"/>
      <c r="C279" s="100"/>
      <c r="D279" s="101"/>
      <c r="E279" s="101"/>
      <c r="F279" s="101"/>
      <c r="G279" s="101"/>
      <c r="H279" s="101"/>
      <c r="I279" s="101"/>
      <c r="J279" s="101"/>
      <c r="K279" s="101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</row>
    <row r="280" spans="1:64" s="53" customFormat="1">
      <c r="A280" s="7"/>
      <c r="B280" s="100"/>
      <c r="C280" s="100"/>
      <c r="D280" s="101"/>
      <c r="E280" s="101"/>
      <c r="F280" s="101"/>
      <c r="G280" s="101"/>
      <c r="H280" s="101"/>
      <c r="I280" s="101"/>
      <c r="J280" s="101"/>
      <c r="K280" s="101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</row>
    <row r="281" spans="1:64" s="53" customFormat="1">
      <c r="A281" s="7"/>
      <c r="B281" s="100"/>
      <c r="C281" s="100"/>
      <c r="D281" s="101"/>
      <c r="E281" s="101"/>
      <c r="F281" s="101"/>
      <c r="G281" s="101"/>
      <c r="H281" s="101"/>
      <c r="I281" s="101"/>
      <c r="J281" s="101"/>
      <c r="K281" s="101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</row>
    <row r="282" spans="1:64" s="53" customFormat="1">
      <c r="A282" s="7"/>
      <c r="B282" s="100"/>
      <c r="C282" s="100"/>
      <c r="D282" s="101"/>
      <c r="E282" s="101"/>
      <c r="F282" s="101"/>
      <c r="G282" s="101"/>
      <c r="H282" s="101"/>
      <c r="I282" s="101"/>
      <c r="J282" s="101"/>
      <c r="K282" s="101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</row>
    <row r="283" spans="1:64" s="53" customFormat="1">
      <c r="A283" s="7"/>
      <c r="B283" s="100"/>
      <c r="C283" s="100"/>
      <c r="D283" s="101"/>
      <c r="E283" s="101"/>
      <c r="F283" s="101"/>
      <c r="G283" s="101"/>
      <c r="H283" s="101"/>
      <c r="I283" s="101"/>
      <c r="J283" s="101"/>
      <c r="K283" s="101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</row>
    <row r="284" spans="1:64" s="53" customFormat="1">
      <c r="A284" s="7"/>
      <c r="B284" s="100"/>
      <c r="C284" s="100"/>
      <c r="D284" s="101"/>
      <c r="E284" s="101"/>
      <c r="F284" s="101"/>
      <c r="G284" s="101"/>
      <c r="H284" s="101"/>
      <c r="I284" s="101"/>
      <c r="J284" s="101"/>
      <c r="K284" s="101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</row>
    <row r="285" spans="1:64" s="53" customFormat="1">
      <c r="A285" s="7"/>
      <c r="B285" s="100"/>
      <c r="C285" s="100"/>
      <c r="D285" s="101"/>
      <c r="E285" s="101"/>
      <c r="F285" s="101"/>
      <c r="G285" s="101"/>
      <c r="H285" s="101"/>
      <c r="I285" s="101"/>
      <c r="J285" s="101"/>
      <c r="K285" s="101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</row>
    <row r="286" spans="1:64" s="53" customFormat="1">
      <c r="A286" s="7"/>
      <c r="B286" s="100"/>
      <c r="C286" s="100"/>
      <c r="D286" s="101"/>
      <c r="E286" s="101"/>
      <c r="F286" s="101"/>
      <c r="G286" s="101"/>
      <c r="H286" s="101"/>
      <c r="I286" s="101"/>
      <c r="J286" s="101"/>
      <c r="K286" s="101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</row>
    <row r="287" spans="1:64" s="53" customFormat="1">
      <c r="A287" s="7"/>
      <c r="B287" s="100"/>
      <c r="C287" s="100"/>
      <c r="D287" s="101"/>
      <c r="E287" s="101"/>
      <c r="F287" s="101"/>
      <c r="G287" s="101"/>
      <c r="H287" s="101"/>
      <c r="I287" s="101"/>
      <c r="J287" s="101"/>
      <c r="K287" s="101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</row>
    <row r="288" spans="1:64" s="53" customFormat="1">
      <c r="A288" s="7"/>
      <c r="B288" s="100"/>
      <c r="C288" s="100"/>
      <c r="D288" s="101"/>
      <c r="E288" s="101"/>
      <c r="F288" s="101"/>
      <c r="G288" s="101"/>
      <c r="H288" s="101"/>
      <c r="I288" s="101"/>
      <c r="J288" s="101"/>
      <c r="K288" s="101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</row>
    <row r="289" spans="1:64" s="53" customFormat="1">
      <c r="A289" s="7"/>
      <c r="B289" s="100"/>
      <c r="C289" s="100"/>
      <c r="D289" s="101"/>
      <c r="E289" s="101"/>
      <c r="F289" s="101"/>
      <c r="G289" s="101"/>
      <c r="H289" s="101"/>
      <c r="I289" s="101"/>
      <c r="J289" s="101"/>
      <c r="K289" s="101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</row>
    <row r="290" spans="1:64" s="53" customFormat="1">
      <c r="A290" s="7"/>
      <c r="B290" s="100"/>
      <c r="C290" s="100"/>
      <c r="D290" s="101"/>
      <c r="E290" s="101"/>
      <c r="F290" s="101"/>
      <c r="G290" s="101"/>
      <c r="H290" s="101"/>
      <c r="I290" s="101"/>
      <c r="J290" s="101"/>
      <c r="K290" s="101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</row>
    <row r="291" spans="1:64" s="53" customFormat="1">
      <c r="A291" s="7"/>
      <c r="B291" s="100"/>
      <c r="C291" s="100"/>
      <c r="D291" s="101"/>
      <c r="E291" s="101"/>
      <c r="F291" s="101"/>
      <c r="G291" s="101"/>
      <c r="H291" s="101"/>
      <c r="I291" s="101"/>
      <c r="J291" s="101"/>
      <c r="K291" s="101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</row>
    <row r="292" spans="1:64" s="53" customFormat="1">
      <c r="A292" s="7"/>
      <c r="B292" s="100"/>
      <c r="C292" s="100"/>
      <c r="D292" s="101"/>
      <c r="E292" s="101"/>
      <c r="F292" s="101"/>
      <c r="G292" s="101"/>
      <c r="H292" s="101"/>
      <c r="I292" s="101"/>
      <c r="J292" s="101"/>
      <c r="K292" s="101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</row>
    <row r="293" spans="1:64" s="53" customFormat="1">
      <c r="A293" s="7"/>
      <c r="B293" s="100"/>
      <c r="C293" s="100"/>
      <c r="D293" s="101"/>
      <c r="E293" s="101"/>
      <c r="F293" s="101"/>
      <c r="G293" s="101"/>
      <c r="H293" s="101"/>
      <c r="I293" s="101"/>
      <c r="J293" s="101"/>
      <c r="K293" s="101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</row>
    <row r="294" spans="1:64" s="53" customFormat="1">
      <c r="A294" s="7"/>
      <c r="B294" s="100"/>
      <c r="C294" s="100"/>
      <c r="D294" s="101"/>
      <c r="E294" s="101"/>
      <c r="F294" s="101"/>
      <c r="G294" s="101"/>
      <c r="H294" s="101"/>
      <c r="I294" s="101"/>
      <c r="J294" s="101"/>
      <c r="K294" s="101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</row>
    <row r="295" spans="1:64" s="53" customFormat="1">
      <c r="A295" s="7"/>
      <c r="B295" s="100"/>
      <c r="C295" s="100"/>
      <c r="D295" s="101"/>
      <c r="E295" s="101"/>
      <c r="F295" s="101"/>
      <c r="G295" s="101"/>
      <c r="H295" s="101"/>
      <c r="I295" s="101"/>
      <c r="J295" s="101"/>
      <c r="K295" s="101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</row>
    <row r="296" spans="1:64" s="53" customFormat="1">
      <c r="A296" s="7"/>
      <c r="B296" s="100"/>
      <c r="C296" s="100"/>
      <c r="D296" s="101"/>
      <c r="E296" s="101"/>
      <c r="F296" s="101"/>
      <c r="G296" s="101"/>
      <c r="H296" s="101"/>
      <c r="I296" s="101"/>
      <c r="J296" s="101"/>
      <c r="K296" s="101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</row>
    <row r="297" spans="1:64" s="53" customFormat="1">
      <c r="A297" s="7"/>
      <c r="B297" s="100"/>
      <c r="C297" s="100"/>
      <c r="D297" s="101"/>
      <c r="E297" s="101"/>
      <c r="F297" s="101"/>
      <c r="G297" s="101"/>
      <c r="H297" s="101"/>
      <c r="I297" s="101"/>
      <c r="J297" s="101"/>
      <c r="K297" s="101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</row>
    <row r="298" spans="1:64" s="53" customFormat="1">
      <c r="A298" s="7"/>
      <c r="B298" s="100"/>
      <c r="C298" s="100"/>
      <c r="D298" s="101"/>
      <c r="E298" s="101"/>
      <c r="F298" s="101"/>
      <c r="G298" s="101"/>
      <c r="H298" s="101"/>
      <c r="I298" s="101"/>
      <c r="J298" s="101"/>
      <c r="K298" s="101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</row>
    <row r="299" spans="1:64" s="53" customFormat="1">
      <c r="A299" s="7"/>
      <c r="B299" s="100"/>
      <c r="C299" s="100"/>
      <c r="D299" s="101"/>
      <c r="E299" s="101"/>
      <c r="F299" s="101"/>
      <c r="G299" s="101"/>
      <c r="H299" s="101"/>
      <c r="I299" s="101"/>
      <c r="J299" s="101"/>
      <c r="K299" s="101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</row>
    <row r="300" spans="1:64" s="53" customFormat="1">
      <c r="A300" s="7"/>
      <c r="B300" s="100"/>
      <c r="C300" s="100"/>
      <c r="D300" s="101"/>
      <c r="E300" s="101"/>
      <c r="F300" s="101"/>
      <c r="G300" s="101"/>
      <c r="H300" s="101"/>
      <c r="I300" s="101"/>
      <c r="J300" s="101"/>
      <c r="K300" s="101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</row>
    <row r="301" spans="1:64" s="53" customFormat="1">
      <c r="A301" s="7"/>
      <c r="B301" s="100"/>
      <c r="C301" s="100"/>
      <c r="D301" s="101"/>
      <c r="E301" s="101"/>
      <c r="F301" s="101"/>
      <c r="G301" s="101"/>
      <c r="H301" s="101"/>
      <c r="I301" s="101"/>
      <c r="J301" s="101"/>
      <c r="K301" s="101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</row>
    <row r="302" spans="1:64" s="53" customFormat="1">
      <c r="A302" s="7"/>
      <c r="B302" s="100"/>
      <c r="C302" s="100"/>
      <c r="D302" s="101"/>
      <c r="E302" s="101"/>
      <c r="F302" s="101"/>
      <c r="G302" s="101"/>
      <c r="H302" s="101"/>
      <c r="I302" s="101"/>
      <c r="J302" s="101"/>
      <c r="K302" s="101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</row>
    <row r="303" spans="1:64" s="53" customFormat="1">
      <c r="A303" s="7"/>
      <c r="B303" s="100"/>
      <c r="C303" s="100"/>
      <c r="D303" s="101"/>
      <c r="E303" s="101"/>
      <c r="F303" s="101"/>
      <c r="G303" s="101"/>
      <c r="H303" s="101"/>
      <c r="I303" s="101"/>
      <c r="J303" s="101"/>
      <c r="K303" s="101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</row>
    <row r="304" spans="1:64" s="53" customFormat="1">
      <c r="A304" s="7"/>
      <c r="B304" s="100"/>
      <c r="C304" s="100"/>
      <c r="D304" s="101"/>
      <c r="E304" s="101"/>
      <c r="F304" s="101"/>
      <c r="G304" s="101"/>
      <c r="H304" s="101"/>
      <c r="I304" s="101"/>
      <c r="J304" s="101"/>
      <c r="K304" s="101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</row>
    <row r="305" spans="1:64" s="53" customFormat="1">
      <c r="A305" s="7"/>
      <c r="B305" s="100"/>
      <c r="C305" s="100"/>
      <c r="D305" s="101"/>
      <c r="E305" s="101"/>
      <c r="F305" s="101"/>
      <c r="G305" s="101"/>
      <c r="H305" s="101"/>
      <c r="I305" s="101"/>
      <c r="J305" s="101"/>
      <c r="K305" s="101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</row>
    <row r="306" spans="1:64" s="53" customFormat="1">
      <c r="A306" s="7"/>
      <c r="B306" s="100"/>
      <c r="C306" s="100"/>
      <c r="D306" s="101"/>
      <c r="E306" s="101"/>
      <c r="F306" s="101"/>
      <c r="G306" s="101"/>
      <c r="H306" s="101"/>
      <c r="I306" s="101"/>
      <c r="J306" s="101"/>
      <c r="K306" s="101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</row>
    <row r="307" spans="1:64" s="53" customFormat="1">
      <c r="A307" s="7"/>
      <c r="B307" s="100"/>
      <c r="C307" s="100"/>
      <c r="D307" s="101"/>
      <c r="E307" s="101"/>
      <c r="F307" s="101"/>
      <c r="G307" s="101"/>
      <c r="H307" s="101"/>
      <c r="I307" s="101"/>
      <c r="J307" s="101"/>
      <c r="K307" s="101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</row>
    <row r="308" spans="1:64" s="53" customFormat="1">
      <c r="A308" s="7"/>
      <c r="B308" s="100"/>
      <c r="C308" s="100"/>
      <c r="D308" s="101"/>
      <c r="E308" s="101"/>
      <c r="F308" s="101"/>
      <c r="G308" s="101"/>
      <c r="H308" s="101"/>
      <c r="I308" s="101"/>
      <c r="J308" s="101"/>
      <c r="K308" s="101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</row>
    <row r="309" spans="1:64" s="53" customFormat="1">
      <c r="A309" s="7"/>
      <c r="B309" s="100"/>
      <c r="C309" s="100"/>
      <c r="D309" s="101"/>
      <c r="E309" s="101"/>
      <c r="F309" s="101"/>
      <c r="G309" s="101"/>
      <c r="H309" s="101"/>
      <c r="I309" s="101"/>
      <c r="J309" s="101"/>
      <c r="K309" s="101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</row>
    <row r="310" spans="1:64" s="53" customFormat="1">
      <c r="A310" s="7"/>
      <c r="B310" s="100"/>
      <c r="C310" s="100"/>
      <c r="D310" s="101"/>
      <c r="E310" s="101"/>
      <c r="F310" s="101"/>
      <c r="G310" s="101"/>
      <c r="H310" s="101"/>
      <c r="I310" s="101"/>
      <c r="J310" s="101"/>
      <c r="K310" s="101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</row>
    <row r="311" spans="1:64" s="53" customFormat="1">
      <c r="A311" s="7"/>
      <c r="B311" s="100"/>
      <c r="C311" s="100"/>
      <c r="D311" s="101"/>
      <c r="E311" s="101"/>
      <c r="F311" s="101"/>
      <c r="G311" s="101"/>
      <c r="H311" s="101"/>
      <c r="I311" s="101"/>
      <c r="J311" s="101"/>
      <c r="K311" s="101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</row>
    <row r="312" spans="1:64" s="53" customFormat="1">
      <c r="A312" s="7"/>
      <c r="B312" s="100"/>
      <c r="C312" s="100"/>
      <c r="D312" s="101"/>
      <c r="E312" s="101"/>
      <c r="F312" s="101"/>
      <c r="G312" s="101"/>
      <c r="H312" s="101"/>
      <c r="I312" s="101"/>
      <c r="J312" s="101"/>
      <c r="K312" s="101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</row>
    <row r="313" spans="1:64" s="53" customFormat="1">
      <c r="A313" s="7"/>
      <c r="B313" s="100"/>
      <c r="C313" s="100"/>
      <c r="D313" s="101"/>
      <c r="E313" s="101"/>
      <c r="F313" s="101"/>
      <c r="G313" s="101"/>
      <c r="H313" s="101"/>
      <c r="I313" s="101"/>
      <c r="J313" s="101"/>
      <c r="K313" s="101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</row>
    <row r="314" spans="1:64" s="53" customFormat="1">
      <c r="A314" s="7"/>
      <c r="B314" s="100"/>
      <c r="C314" s="100"/>
      <c r="D314" s="101"/>
      <c r="E314" s="101"/>
      <c r="F314" s="101"/>
      <c r="G314" s="101"/>
      <c r="H314" s="101"/>
      <c r="I314" s="101"/>
      <c r="J314" s="101"/>
      <c r="K314" s="101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</row>
    <row r="315" spans="1:64" s="53" customFormat="1">
      <c r="A315" s="7"/>
      <c r="B315" s="100"/>
      <c r="C315" s="100"/>
      <c r="D315" s="101"/>
      <c r="E315" s="101"/>
      <c r="F315" s="101"/>
      <c r="G315" s="101"/>
      <c r="H315" s="101"/>
      <c r="I315" s="101"/>
      <c r="J315" s="101"/>
      <c r="K315" s="101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</row>
    <row r="316" spans="1:64" s="53" customFormat="1">
      <c r="A316" s="7"/>
      <c r="B316" s="100"/>
      <c r="C316" s="100"/>
      <c r="D316" s="101"/>
      <c r="E316" s="101"/>
      <c r="F316" s="101"/>
      <c r="G316" s="101"/>
      <c r="H316" s="101"/>
      <c r="I316" s="101"/>
      <c r="J316" s="101"/>
      <c r="K316" s="101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</row>
    <row r="317" spans="1:64" s="53" customFormat="1">
      <c r="A317" s="7"/>
      <c r="B317" s="100"/>
      <c r="C317" s="100"/>
      <c r="D317" s="101"/>
      <c r="E317" s="101"/>
      <c r="F317" s="101"/>
      <c r="G317" s="101"/>
      <c r="H317" s="101"/>
      <c r="I317" s="101"/>
      <c r="J317" s="101"/>
      <c r="K317" s="101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</row>
    <row r="318" spans="1:64" s="53" customFormat="1">
      <c r="A318" s="7"/>
      <c r="B318" s="100"/>
      <c r="C318" s="100"/>
      <c r="D318" s="101"/>
      <c r="E318" s="101"/>
      <c r="F318" s="101"/>
      <c r="G318" s="101"/>
      <c r="H318" s="101"/>
      <c r="I318" s="101"/>
      <c r="J318" s="101"/>
      <c r="K318" s="101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</row>
    <row r="319" spans="1:64" s="53" customFormat="1">
      <c r="A319" s="7"/>
      <c r="B319" s="100"/>
      <c r="C319" s="100"/>
      <c r="D319" s="101"/>
      <c r="E319" s="101"/>
      <c r="F319" s="101"/>
      <c r="G319" s="101"/>
      <c r="H319" s="101"/>
      <c r="I319" s="101"/>
      <c r="J319" s="101"/>
      <c r="K319" s="101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</row>
    <row r="320" spans="1:64" s="53" customFormat="1">
      <c r="A320" s="7"/>
      <c r="B320" s="100"/>
      <c r="C320" s="100"/>
      <c r="D320" s="101"/>
      <c r="E320" s="101"/>
      <c r="F320" s="101"/>
      <c r="G320" s="101"/>
      <c r="H320" s="101"/>
      <c r="I320" s="101"/>
      <c r="J320" s="101"/>
      <c r="K320" s="101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</row>
    <row r="321" spans="1:64" s="53" customFormat="1">
      <c r="A321" s="7"/>
      <c r="B321" s="100"/>
      <c r="C321" s="100"/>
      <c r="D321" s="101"/>
      <c r="E321" s="101"/>
      <c r="F321" s="101"/>
      <c r="G321" s="101"/>
      <c r="H321" s="101"/>
      <c r="I321" s="101"/>
      <c r="J321" s="101"/>
      <c r="K321" s="101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</row>
    <row r="322" spans="1:64" s="53" customFormat="1">
      <c r="A322" s="7"/>
      <c r="B322" s="100"/>
      <c r="C322" s="100"/>
      <c r="D322" s="101"/>
      <c r="E322" s="101"/>
      <c r="F322" s="101"/>
      <c r="G322" s="101"/>
      <c r="H322" s="101"/>
      <c r="I322" s="101"/>
      <c r="J322" s="101"/>
      <c r="K322" s="101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</row>
    <row r="323" spans="1:64" s="53" customFormat="1">
      <c r="A323" s="7"/>
      <c r="B323" s="100"/>
      <c r="C323" s="100"/>
      <c r="D323" s="101"/>
      <c r="E323" s="101"/>
      <c r="F323" s="101"/>
      <c r="G323" s="101"/>
      <c r="H323" s="101"/>
      <c r="I323" s="101"/>
      <c r="J323" s="101"/>
      <c r="K323" s="101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</row>
    <row r="324" spans="1:64" s="53" customFormat="1">
      <c r="A324" s="7"/>
      <c r="B324" s="100"/>
      <c r="C324" s="100"/>
      <c r="D324" s="101"/>
      <c r="E324" s="101"/>
      <c r="F324" s="101"/>
      <c r="G324" s="101"/>
      <c r="H324" s="101"/>
      <c r="I324" s="101"/>
      <c r="J324" s="101"/>
      <c r="K324" s="101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</row>
    <row r="325" spans="1:64" s="53" customFormat="1">
      <c r="A325" s="7"/>
      <c r="B325" s="100"/>
      <c r="C325" s="100"/>
      <c r="D325" s="101"/>
      <c r="E325" s="101"/>
      <c r="F325" s="101"/>
      <c r="G325" s="101"/>
      <c r="H325" s="101"/>
      <c r="I325" s="101"/>
      <c r="J325" s="101"/>
      <c r="K325" s="101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</row>
    <row r="326" spans="1:64" s="53" customFormat="1">
      <c r="A326" s="7"/>
      <c r="B326" s="100"/>
      <c r="C326" s="100"/>
      <c r="D326" s="101"/>
      <c r="E326" s="101"/>
      <c r="F326" s="101"/>
      <c r="G326" s="101"/>
      <c r="H326" s="101"/>
      <c r="I326" s="101"/>
      <c r="J326" s="101"/>
      <c r="K326" s="101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</row>
    <row r="327" spans="1:64" s="53" customFormat="1">
      <c r="A327" s="7"/>
      <c r="B327" s="100"/>
      <c r="C327" s="100"/>
      <c r="D327" s="101"/>
      <c r="E327" s="101"/>
      <c r="F327" s="101"/>
      <c r="G327" s="101"/>
      <c r="H327" s="101"/>
      <c r="I327" s="101"/>
      <c r="J327" s="101"/>
      <c r="K327" s="101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</row>
    <row r="328" spans="1:64" s="53" customFormat="1">
      <c r="A328" s="7"/>
      <c r="B328" s="100"/>
      <c r="C328" s="100"/>
      <c r="D328" s="101"/>
      <c r="E328" s="101"/>
      <c r="F328" s="101"/>
      <c r="G328" s="101"/>
      <c r="H328" s="101"/>
      <c r="I328" s="101"/>
      <c r="J328" s="101"/>
      <c r="K328" s="101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</row>
    <row r="329" spans="1:64" s="53" customFormat="1">
      <c r="A329" s="7"/>
      <c r="B329" s="100"/>
      <c r="C329" s="100"/>
      <c r="D329" s="101"/>
      <c r="E329" s="101"/>
      <c r="F329" s="101"/>
      <c r="G329" s="101"/>
      <c r="H329" s="101"/>
      <c r="I329" s="101"/>
      <c r="J329" s="101"/>
      <c r="K329" s="101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</row>
    <row r="330" spans="1:64" s="53" customFormat="1">
      <c r="A330" s="7"/>
      <c r="B330" s="100"/>
      <c r="C330" s="100"/>
      <c r="D330" s="101"/>
      <c r="E330" s="101"/>
      <c r="F330" s="101"/>
      <c r="G330" s="101"/>
      <c r="H330" s="101"/>
      <c r="I330" s="101"/>
      <c r="J330" s="101"/>
      <c r="K330" s="101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</row>
    <row r="331" spans="1:64" s="53" customFormat="1">
      <c r="A331" s="7"/>
      <c r="B331" s="100"/>
      <c r="C331" s="100"/>
      <c r="D331" s="101"/>
      <c r="E331" s="101"/>
      <c r="F331" s="101"/>
      <c r="G331" s="101"/>
      <c r="H331" s="101"/>
      <c r="I331" s="101"/>
      <c r="J331" s="101"/>
      <c r="K331" s="101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</row>
    <row r="332" spans="1:64" s="53" customFormat="1">
      <c r="A332" s="7"/>
      <c r="B332" s="100"/>
      <c r="C332" s="100"/>
      <c r="D332" s="101"/>
      <c r="E332" s="101"/>
      <c r="F332" s="101"/>
      <c r="G332" s="101"/>
      <c r="H332" s="101"/>
      <c r="I332" s="101"/>
      <c r="J332" s="101"/>
      <c r="K332" s="101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</row>
    <row r="333" spans="1:64" s="53" customFormat="1">
      <c r="A333" s="7"/>
      <c r="B333" s="100"/>
      <c r="C333" s="100"/>
      <c r="D333" s="101"/>
      <c r="E333" s="101"/>
      <c r="F333" s="101"/>
      <c r="G333" s="101"/>
      <c r="H333" s="101"/>
      <c r="I333" s="101"/>
      <c r="J333" s="101"/>
      <c r="K333" s="101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</row>
    <row r="334" spans="1:64" s="53" customFormat="1">
      <c r="A334" s="7"/>
      <c r="B334" s="100"/>
      <c r="C334" s="100"/>
      <c r="D334" s="101"/>
      <c r="E334" s="101"/>
      <c r="F334" s="101"/>
      <c r="G334" s="101"/>
      <c r="H334" s="101"/>
      <c r="I334" s="101"/>
      <c r="J334" s="101"/>
      <c r="K334" s="101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</row>
    <row r="335" spans="1:64" s="53" customFormat="1">
      <c r="A335" s="7"/>
      <c r="B335" s="100"/>
      <c r="C335" s="100"/>
      <c r="D335" s="101"/>
      <c r="E335" s="101"/>
      <c r="F335" s="101"/>
      <c r="G335" s="101"/>
      <c r="H335" s="101"/>
      <c r="I335" s="101"/>
      <c r="J335" s="101"/>
      <c r="K335" s="101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</row>
    <row r="336" spans="1:64" s="53" customFormat="1">
      <c r="A336" s="7"/>
      <c r="B336" s="100"/>
      <c r="C336" s="100"/>
      <c r="D336" s="101"/>
      <c r="E336" s="101"/>
      <c r="F336" s="101"/>
      <c r="G336" s="101"/>
      <c r="H336" s="101"/>
      <c r="I336" s="101"/>
      <c r="J336" s="101"/>
      <c r="K336" s="101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</row>
    <row r="337" spans="1:64" s="53" customFormat="1">
      <c r="A337" s="7"/>
      <c r="B337" s="100"/>
      <c r="C337" s="100"/>
      <c r="D337" s="101"/>
      <c r="E337" s="101"/>
      <c r="F337" s="101"/>
      <c r="G337" s="101"/>
      <c r="H337" s="101"/>
      <c r="I337" s="101"/>
      <c r="J337" s="101"/>
      <c r="K337" s="101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</row>
    <row r="338" spans="1:64" s="53" customFormat="1">
      <c r="A338" s="7"/>
      <c r="B338" s="100"/>
      <c r="C338" s="100"/>
      <c r="D338" s="101"/>
      <c r="E338" s="101"/>
      <c r="F338" s="101"/>
      <c r="G338" s="101"/>
      <c r="H338" s="101"/>
      <c r="I338" s="101"/>
      <c r="J338" s="101"/>
      <c r="K338" s="101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</row>
    <row r="339" spans="1:64" s="53" customFormat="1">
      <c r="A339" s="7"/>
      <c r="B339" s="100"/>
      <c r="C339" s="100"/>
      <c r="D339" s="101"/>
      <c r="E339" s="101"/>
      <c r="F339" s="101"/>
      <c r="G339" s="101"/>
      <c r="H339" s="101"/>
      <c r="I339" s="101"/>
      <c r="J339" s="101"/>
      <c r="K339" s="101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</row>
    <row r="340" spans="1:64" s="53" customFormat="1">
      <c r="A340" s="7"/>
      <c r="B340" s="100"/>
      <c r="C340" s="100"/>
      <c r="D340" s="101"/>
      <c r="E340" s="101"/>
      <c r="F340" s="101"/>
      <c r="G340" s="101"/>
      <c r="H340" s="101"/>
      <c r="I340" s="101"/>
      <c r="J340" s="101"/>
      <c r="K340" s="101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</row>
    <row r="341" spans="1:64" s="53" customFormat="1">
      <c r="A341" s="7"/>
      <c r="B341" s="100"/>
      <c r="C341" s="100"/>
      <c r="D341" s="101"/>
      <c r="E341" s="101"/>
      <c r="F341" s="101"/>
      <c r="G341" s="101"/>
      <c r="H341" s="101"/>
      <c r="I341" s="101"/>
      <c r="J341" s="101"/>
      <c r="K341" s="101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</row>
    <row r="342" spans="1:64" s="53" customFormat="1">
      <c r="A342" s="7"/>
      <c r="B342" s="100"/>
      <c r="C342" s="100"/>
      <c r="D342" s="101"/>
      <c r="E342" s="101"/>
      <c r="F342" s="101"/>
      <c r="G342" s="101"/>
      <c r="H342" s="101"/>
      <c r="I342" s="101"/>
      <c r="J342" s="101"/>
      <c r="K342" s="101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</row>
    <row r="343" spans="1:64" s="53" customFormat="1">
      <c r="A343" s="7"/>
      <c r="B343" s="100"/>
      <c r="C343" s="100"/>
      <c r="D343" s="101"/>
      <c r="E343" s="101"/>
      <c r="F343" s="101"/>
      <c r="G343" s="101"/>
      <c r="H343" s="101"/>
      <c r="I343" s="101"/>
      <c r="J343" s="101"/>
      <c r="K343" s="101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</row>
    <row r="344" spans="1:64" s="53" customFormat="1">
      <c r="A344" s="7"/>
      <c r="B344" s="100"/>
      <c r="C344" s="100"/>
      <c r="D344" s="101"/>
      <c r="E344" s="101"/>
      <c r="F344" s="101"/>
      <c r="G344" s="101"/>
      <c r="H344" s="101"/>
      <c r="I344" s="101"/>
      <c r="J344" s="101"/>
      <c r="K344" s="101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</row>
    <row r="345" spans="1:64" s="53" customFormat="1">
      <c r="A345" s="7"/>
      <c r="B345" s="100"/>
      <c r="C345" s="100"/>
      <c r="D345" s="101"/>
      <c r="E345" s="101"/>
      <c r="F345" s="101"/>
      <c r="G345" s="101"/>
      <c r="H345" s="101"/>
      <c r="I345" s="101"/>
      <c r="J345" s="101"/>
      <c r="K345" s="101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</row>
    <row r="346" spans="1:64" s="53" customFormat="1">
      <c r="A346" s="7"/>
      <c r="B346" s="100"/>
      <c r="C346" s="100"/>
      <c r="D346" s="101"/>
      <c r="E346" s="101"/>
      <c r="F346" s="101"/>
      <c r="G346" s="101"/>
      <c r="H346" s="101"/>
      <c r="I346" s="101"/>
      <c r="J346" s="101"/>
      <c r="K346" s="101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</row>
    <row r="347" spans="1:64" s="53" customFormat="1">
      <c r="A347" s="7"/>
      <c r="B347" s="100"/>
      <c r="C347" s="100"/>
      <c r="D347" s="101"/>
      <c r="E347" s="101"/>
      <c r="F347" s="101"/>
      <c r="G347" s="101"/>
      <c r="H347" s="101"/>
      <c r="I347" s="101"/>
      <c r="J347" s="101"/>
      <c r="K347" s="101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</row>
    <row r="348" spans="1:64" s="53" customFormat="1">
      <c r="A348" s="7"/>
      <c r="B348" s="100"/>
      <c r="C348" s="100"/>
      <c r="D348" s="101"/>
      <c r="E348" s="101"/>
      <c r="F348" s="101"/>
      <c r="G348" s="101"/>
      <c r="H348" s="101"/>
      <c r="I348" s="101"/>
      <c r="J348" s="101"/>
      <c r="K348" s="101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</row>
    <row r="349" spans="1:64" s="53" customFormat="1">
      <c r="A349" s="7"/>
      <c r="B349" s="100"/>
      <c r="C349" s="100"/>
      <c r="D349" s="101"/>
      <c r="E349" s="101"/>
      <c r="F349" s="101"/>
      <c r="G349" s="101"/>
      <c r="H349" s="101"/>
      <c r="I349" s="101"/>
      <c r="J349" s="101"/>
      <c r="K349" s="101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</row>
    <row r="350" spans="1:64" s="53" customFormat="1">
      <c r="A350" s="7"/>
      <c r="B350" s="100"/>
      <c r="C350" s="100"/>
      <c r="D350" s="101"/>
      <c r="E350" s="101"/>
      <c r="F350" s="101"/>
      <c r="G350" s="101"/>
      <c r="H350" s="101"/>
      <c r="I350" s="101"/>
      <c r="J350" s="101"/>
      <c r="K350" s="101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</row>
    <row r="351" spans="1:64" s="53" customFormat="1">
      <c r="A351" s="7"/>
      <c r="B351" s="100"/>
      <c r="C351" s="100"/>
      <c r="D351" s="101"/>
      <c r="E351" s="101"/>
      <c r="F351" s="101"/>
      <c r="G351" s="101"/>
      <c r="H351" s="101"/>
      <c r="I351" s="101"/>
      <c r="J351" s="101"/>
      <c r="K351" s="101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</row>
    <row r="352" spans="1:64" s="53" customFormat="1">
      <c r="A352" s="7"/>
      <c r="B352" s="100"/>
      <c r="C352" s="100"/>
      <c r="D352" s="101"/>
      <c r="E352" s="101"/>
      <c r="F352" s="101"/>
      <c r="G352" s="101"/>
      <c r="H352" s="101"/>
      <c r="I352" s="101"/>
      <c r="J352" s="101"/>
      <c r="K352" s="101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</row>
    <row r="353" spans="1:64" s="53" customFormat="1">
      <c r="A353" s="7"/>
      <c r="B353" s="100"/>
      <c r="C353" s="100"/>
      <c r="D353" s="101"/>
      <c r="E353" s="101"/>
      <c r="F353" s="101"/>
      <c r="G353" s="101"/>
      <c r="H353" s="101"/>
      <c r="I353" s="101"/>
      <c r="J353" s="101"/>
      <c r="K353" s="101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</row>
    <row r="354" spans="1:64" s="53" customFormat="1">
      <c r="A354" s="7"/>
      <c r="B354" s="100"/>
      <c r="C354" s="100"/>
      <c r="D354" s="101"/>
      <c r="E354" s="101"/>
      <c r="F354" s="101"/>
      <c r="G354" s="101"/>
      <c r="H354" s="101"/>
      <c r="I354" s="101"/>
      <c r="J354" s="101"/>
      <c r="K354" s="101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</row>
    <row r="355" spans="1:64" s="53" customFormat="1">
      <c r="A355" s="7"/>
      <c r="B355" s="100"/>
      <c r="C355" s="100"/>
      <c r="D355" s="101"/>
      <c r="E355" s="101"/>
      <c r="F355" s="101"/>
      <c r="G355" s="101"/>
      <c r="H355" s="101"/>
      <c r="I355" s="101"/>
      <c r="J355" s="101"/>
      <c r="K355" s="101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</row>
    <row r="356" spans="1:64" s="53" customFormat="1">
      <c r="A356" s="7"/>
      <c r="B356" s="100"/>
      <c r="C356" s="100"/>
      <c r="D356" s="101"/>
      <c r="E356" s="101"/>
      <c r="F356" s="101"/>
      <c r="G356" s="101"/>
      <c r="H356" s="101"/>
      <c r="I356" s="101"/>
      <c r="J356" s="101"/>
      <c r="K356" s="101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</row>
    <row r="357" spans="1:64" s="53" customFormat="1">
      <c r="A357" s="7"/>
      <c r="B357" s="100"/>
      <c r="C357" s="100"/>
      <c r="D357" s="101"/>
      <c r="E357" s="101"/>
      <c r="F357" s="101"/>
      <c r="G357" s="101"/>
      <c r="H357" s="101"/>
      <c r="I357" s="101"/>
      <c r="J357" s="101"/>
      <c r="K357" s="101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</row>
    <row r="358" spans="1:64" s="53" customFormat="1">
      <c r="A358" s="7"/>
      <c r="B358" s="100"/>
      <c r="C358" s="100"/>
      <c r="D358" s="101"/>
      <c r="E358" s="101"/>
      <c r="F358" s="101"/>
      <c r="G358" s="101"/>
      <c r="H358" s="101"/>
      <c r="I358" s="101"/>
      <c r="J358" s="101"/>
      <c r="K358" s="101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</row>
    <row r="359" spans="1:64" s="53" customFormat="1">
      <c r="A359" s="7"/>
      <c r="B359" s="100"/>
      <c r="C359" s="100"/>
      <c r="D359" s="101"/>
      <c r="E359" s="101"/>
      <c r="F359" s="101"/>
      <c r="G359" s="101"/>
      <c r="H359" s="101"/>
      <c r="I359" s="101"/>
      <c r="J359" s="101"/>
      <c r="K359" s="101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</row>
    <row r="360" spans="1:64" s="53" customFormat="1">
      <c r="A360" s="7"/>
      <c r="B360" s="100"/>
      <c r="C360" s="100"/>
      <c r="D360" s="101"/>
      <c r="E360" s="101"/>
      <c r="F360" s="101"/>
      <c r="G360" s="101"/>
      <c r="H360" s="101"/>
      <c r="I360" s="101"/>
      <c r="J360" s="101"/>
      <c r="K360" s="101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</row>
  </sheetData>
  <mergeCells count="45">
    <mergeCell ref="B37:D37"/>
    <mergeCell ref="B1:K1"/>
    <mergeCell ref="B2:K2"/>
    <mergeCell ref="B3:K3"/>
    <mergeCell ref="B4:B7"/>
    <mergeCell ref="C4:C7"/>
    <mergeCell ref="D4:D7"/>
    <mergeCell ref="E4:K4"/>
    <mergeCell ref="E5:E7"/>
    <mergeCell ref="F5:K5"/>
    <mergeCell ref="F6:F7"/>
    <mergeCell ref="G6:G7"/>
    <mergeCell ref="H6:H7"/>
    <mergeCell ref="I6:K6"/>
    <mergeCell ref="B15:D15"/>
    <mergeCell ref="B20:D20"/>
    <mergeCell ref="E62:K62"/>
    <mergeCell ref="E63:E64"/>
    <mergeCell ref="G63:K63"/>
    <mergeCell ref="A38:A40"/>
    <mergeCell ref="B38:B40"/>
    <mergeCell ref="D38:D40"/>
    <mergeCell ref="E38:K38"/>
    <mergeCell ref="E39:E40"/>
    <mergeCell ref="G39:K39"/>
    <mergeCell ref="B101:D101"/>
    <mergeCell ref="B58:D58"/>
    <mergeCell ref="B60:D60"/>
    <mergeCell ref="A62:A64"/>
    <mergeCell ref="B62:B64"/>
    <mergeCell ref="D62:D64"/>
    <mergeCell ref="B80:D80"/>
    <mergeCell ref="B84:D84"/>
    <mergeCell ref="B89:D89"/>
    <mergeCell ref="B91:D91"/>
    <mergeCell ref="B99:D99"/>
    <mergeCell ref="D154:E154"/>
    <mergeCell ref="H154:I154"/>
    <mergeCell ref="D155:E155"/>
    <mergeCell ref="B102:K102"/>
    <mergeCell ref="B108:D108"/>
    <mergeCell ref="B114:D114"/>
    <mergeCell ref="B138:D138"/>
    <mergeCell ref="D151:E151"/>
    <mergeCell ref="D152:E152"/>
  </mergeCells>
  <printOptions horizontalCentered="1"/>
  <pageMargins left="0" right="0" top="0" bottom="0" header="0.31496062992125984" footer="0.31496062992125984"/>
  <pageSetup paperSize="9" scale="29" fitToHeight="2" orientation="portrait" r:id="rId1"/>
  <rowBreaks count="1" manualBreakCount="1">
    <brk id="95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BL360"/>
  <sheetViews>
    <sheetView view="pageBreakPreview" zoomScale="60" zoomScaleNormal="60" workbookViewId="0">
      <pane xSplit="2" ySplit="7" topLeftCell="E103" activePane="bottomRight" state="frozen"/>
      <selection activeCell="G7" sqref="G7"/>
      <selection pane="topRight" activeCell="G7" sqref="G7"/>
      <selection pane="bottomLeft" activeCell="G7" sqref="G7"/>
      <selection pane="bottomRight" activeCell="B104" sqref="B104"/>
    </sheetView>
  </sheetViews>
  <sheetFormatPr defaultRowHeight="22.8"/>
  <cols>
    <col min="1" max="1" width="8" style="7" hidden="1" customWidth="1"/>
    <col min="2" max="2" width="81" style="100" customWidth="1"/>
    <col min="3" max="3" width="12.109375" style="100" customWidth="1"/>
    <col min="4" max="4" width="12.6640625" style="101" customWidth="1"/>
    <col min="5" max="5" width="29.109375" style="101" customWidth="1"/>
    <col min="6" max="7" width="27.44140625" style="101" customWidth="1"/>
    <col min="8" max="8" width="22.6640625" style="101" customWidth="1"/>
    <col min="9" max="9" width="24.88671875" style="101" customWidth="1"/>
    <col min="10" max="11" width="22.6640625" style="101" customWidth="1"/>
    <col min="12" max="12" width="17" style="8" customWidth="1"/>
    <col min="13" max="13" width="20.5546875" style="8" bestFit="1" customWidth="1"/>
    <col min="14" max="14" width="13.5546875" style="8" bestFit="1" customWidth="1"/>
    <col min="15" max="15" width="15.6640625" style="8" customWidth="1"/>
    <col min="16" max="16" width="9" style="8" bestFit="1" customWidth="1"/>
    <col min="17" max="17" width="9.5546875" style="8" bestFit="1" customWidth="1"/>
    <col min="18" max="18" width="9" style="8" bestFit="1" customWidth="1"/>
    <col min="19" max="64" width="8.88671875" style="8"/>
    <col min="65" max="232" width="8.88671875" style="9"/>
    <col min="233" max="233" width="8.44140625" style="9" customWidth="1"/>
    <col min="234" max="234" width="31" style="9" customWidth="1"/>
    <col min="235" max="235" width="7.5546875" style="9" customWidth="1"/>
    <col min="236" max="236" width="11.88671875" style="9" customWidth="1"/>
    <col min="237" max="237" width="15" style="9" customWidth="1"/>
    <col min="238" max="238" width="14.6640625" style="9" customWidth="1"/>
    <col min="239" max="239" width="13" style="9" customWidth="1"/>
    <col min="240" max="240" width="13.88671875" style="9" customWidth="1"/>
    <col min="241" max="241" width="12.88671875" style="9" customWidth="1"/>
    <col min="242" max="242" width="13.5546875" style="9" customWidth="1"/>
    <col min="243" max="243" width="14" style="9" customWidth="1"/>
    <col min="244" max="244" width="12.109375" style="9" customWidth="1"/>
    <col min="245" max="245" width="9.6640625" style="9" customWidth="1"/>
    <col min="246" max="246" width="11.5546875" style="9" customWidth="1"/>
    <col min="247" max="247" width="11.44140625" style="9" customWidth="1"/>
    <col min="248" max="248" width="12.44140625" style="9" customWidth="1"/>
    <col min="249" max="249" width="9.6640625" style="9" customWidth="1"/>
    <col min="250" max="250" width="13.44140625" style="9" customWidth="1"/>
    <col min="251" max="251" width="12" style="9" customWidth="1"/>
    <col min="252" max="252" width="75.33203125" style="9" customWidth="1"/>
    <col min="253" max="488" width="8.88671875" style="9"/>
    <col min="489" max="489" width="8.44140625" style="9" customWidth="1"/>
    <col min="490" max="490" width="31" style="9" customWidth="1"/>
    <col min="491" max="491" width="7.5546875" style="9" customWidth="1"/>
    <col min="492" max="492" width="11.88671875" style="9" customWidth="1"/>
    <col min="493" max="493" width="15" style="9" customWidth="1"/>
    <col min="494" max="494" width="14.6640625" style="9" customWidth="1"/>
    <col min="495" max="495" width="13" style="9" customWidth="1"/>
    <col min="496" max="496" width="13.88671875" style="9" customWidth="1"/>
    <col min="497" max="497" width="12.88671875" style="9" customWidth="1"/>
    <col min="498" max="498" width="13.5546875" style="9" customWidth="1"/>
    <col min="499" max="499" width="14" style="9" customWidth="1"/>
    <col min="500" max="500" width="12.109375" style="9" customWidth="1"/>
    <col min="501" max="501" width="9.6640625" style="9" customWidth="1"/>
    <col min="502" max="502" width="11.5546875" style="9" customWidth="1"/>
    <col min="503" max="503" width="11.44140625" style="9" customWidth="1"/>
    <col min="504" max="504" width="12.44140625" style="9" customWidth="1"/>
    <col min="505" max="505" width="9.6640625" style="9" customWidth="1"/>
    <col min="506" max="506" width="13.44140625" style="9" customWidth="1"/>
    <col min="507" max="507" width="12" style="9" customWidth="1"/>
    <col min="508" max="508" width="75.33203125" style="9" customWidth="1"/>
    <col min="509" max="744" width="8.88671875" style="9"/>
    <col min="745" max="745" width="8.44140625" style="9" customWidth="1"/>
    <col min="746" max="746" width="31" style="9" customWidth="1"/>
    <col min="747" max="747" width="7.5546875" style="9" customWidth="1"/>
    <col min="748" max="748" width="11.88671875" style="9" customWidth="1"/>
    <col min="749" max="749" width="15" style="9" customWidth="1"/>
    <col min="750" max="750" width="14.6640625" style="9" customWidth="1"/>
    <col min="751" max="751" width="13" style="9" customWidth="1"/>
    <col min="752" max="752" width="13.88671875" style="9" customWidth="1"/>
    <col min="753" max="753" width="12.88671875" style="9" customWidth="1"/>
    <col min="754" max="754" width="13.5546875" style="9" customWidth="1"/>
    <col min="755" max="755" width="14" style="9" customWidth="1"/>
    <col min="756" max="756" width="12.109375" style="9" customWidth="1"/>
    <col min="757" max="757" width="9.6640625" style="9" customWidth="1"/>
    <col min="758" max="758" width="11.5546875" style="9" customWidth="1"/>
    <col min="759" max="759" width="11.44140625" style="9" customWidth="1"/>
    <col min="760" max="760" width="12.44140625" style="9" customWidth="1"/>
    <col min="761" max="761" width="9.6640625" style="9" customWidth="1"/>
    <col min="762" max="762" width="13.44140625" style="9" customWidth="1"/>
    <col min="763" max="763" width="12" style="9" customWidth="1"/>
    <col min="764" max="764" width="75.33203125" style="9" customWidth="1"/>
    <col min="765" max="1000" width="8.88671875" style="9"/>
    <col min="1001" max="1001" width="8.44140625" style="9" customWidth="1"/>
    <col min="1002" max="1002" width="31" style="9" customWidth="1"/>
    <col min="1003" max="1003" width="7.5546875" style="9" customWidth="1"/>
    <col min="1004" max="1004" width="11.88671875" style="9" customWidth="1"/>
    <col min="1005" max="1005" width="15" style="9" customWidth="1"/>
    <col min="1006" max="1006" width="14.6640625" style="9" customWidth="1"/>
    <col min="1007" max="1007" width="13" style="9" customWidth="1"/>
    <col min="1008" max="1008" width="13.88671875" style="9" customWidth="1"/>
    <col min="1009" max="1009" width="12.88671875" style="9" customWidth="1"/>
    <col min="1010" max="1010" width="13.5546875" style="9" customWidth="1"/>
    <col min="1011" max="1011" width="14" style="9" customWidth="1"/>
    <col min="1012" max="1012" width="12.109375" style="9" customWidth="1"/>
    <col min="1013" max="1013" width="9.6640625" style="9" customWidth="1"/>
    <col min="1014" max="1014" width="11.5546875" style="9" customWidth="1"/>
    <col min="1015" max="1015" width="11.44140625" style="9" customWidth="1"/>
    <col min="1016" max="1016" width="12.44140625" style="9" customWidth="1"/>
    <col min="1017" max="1017" width="9.6640625" style="9" customWidth="1"/>
    <col min="1018" max="1018" width="13.44140625" style="9" customWidth="1"/>
    <col min="1019" max="1019" width="12" style="9" customWidth="1"/>
    <col min="1020" max="1020" width="75.33203125" style="9" customWidth="1"/>
    <col min="1021" max="1256" width="8.88671875" style="9"/>
    <col min="1257" max="1257" width="8.44140625" style="9" customWidth="1"/>
    <col min="1258" max="1258" width="31" style="9" customWidth="1"/>
    <col min="1259" max="1259" width="7.5546875" style="9" customWidth="1"/>
    <col min="1260" max="1260" width="11.88671875" style="9" customWidth="1"/>
    <col min="1261" max="1261" width="15" style="9" customWidth="1"/>
    <col min="1262" max="1262" width="14.6640625" style="9" customWidth="1"/>
    <col min="1263" max="1263" width="13" style="9" customWidth="1"/>
    <col min="1264" max="1264" width="13.88671875" style="9" customWidth="1"/>
    <col min="1265" max="1265" width="12.88671875" style="9" customWidth="1"/>
    <col min="1266" max="1266" width="13.5546875" style="9" customWidth="1"/>
    <col min="1267" max="1267" width="14" style="9" customWidth="1"/>
    <col min="1268" max="1268" width="12.109375" style="9" customWidth="1"/>
    <col min="1269" max="1269" width="9.6640625" style="9" customWidth="1"/>
    <col min="1270" max="1270" width="11.5546875" style="9" customWidth="1"/>
    <col min="1271" max="1271" width="11.44140625" style="9" customWidth="1"/>
    <col min="1272" max="1272" width="12.44140625" style="9" customWidth="1"/>
    <col min="1273" max="1273" width="9.6640625" style="9" customWidth="1"/>
    <col min="1274" max="1274" width="13.44140625" style="9" customWidth="1"/>
    <col min="1275" max="1275" width="12" style="9" customWidth="1"/>
    <col min="1276" max="1276" width="75.33203125" style="9" customWidth="1"/>
    <col min="1277" max="1512" width="8.88671875" style="9"/>
    <col min="1513" max="1513" width="8.44140625" style="9" customWidth="1"/>
    <col min="1514" max="1514" width="31" style="9" customWidth="1"/>
    <col min="1515" max="1515" width="7.5546875" style="9" customWidth="1"/>
    <col min="1516" max="1516" width="11.88671875" style="9" customWidth="1"/>
    <col min="1517" max="1517" width="15" style="9" customWidth="1"/>
    <col min="1518" max="1518" width="14.6640625" style="9" customWidth="1"/>
    <col min="1519" max="1519" width="13" style="9" customWidth="1"/>
    <col min="1520" max="1520" width="13.88671875" style="9" customWidth="1"/>
    <col min="1521" max="1521" width="12.88671875" style="9" customWidth="1"/>
    <col min="1522" max="1522" width="13.5546875" style="9" customWidth="1"/>
    <col min="1523" max="1523" width="14" style="9" customWidth="1"/>
    <col min="1524" max="1524" width="12.109375" style="9" customWidth="1"/>
    <col min="1525" max="1525" width="9.6640625" style="9" customWidth="1"/>
    <col min="1526" max="1526" width="11.5546875" style="9" customWidth="1"/>
    <col min="1527" max="1527" width="11.44140625" style="9" customWidth="1"/>
    <col min="1528" max="1528" width="12.44140625" style="9" customWidth="1"/>
    <col min="1529" max="1529" width="9.6640625" style="9" customWidth="1"/>
    <col min="1530" max="1530" width="13.44140625" style="9" customWidth="1"/>
    <col min="1531" max="1531" width="12" style="9" customWidth="1"/>
    <col min="1532" max="1532" width="75.33203125" style="9" customWidth="1"/>
    <col min="1533" max="1768" width="8.88671875" style="9"/>
    <col min="1769" max="1769" width="8.44140625" style="9" customWidth="1"/>
    <col min="1770" max="1770" width="31" style="9" customWidth="1"/>
    <col min="1771" max="1771" width="7.5546875" style="9" customWidth="1"/>
    <col min="1772" max="1772" width="11.88671875" style="9" customWidth="1"/>
    <col min="1773" max="1773" width="15" style="9" customWidth="1"/>
    <col min="1774" max="1774" width="14.6640625" style="9" customWidth="1"/>
    <col min="1775" max="1775" width="13" style="9" customWidth="1"/>
    <col min="1776" max="1776" width="13.88671875" style="9" customWidth="1"/>
    <col min="1777" max="1777" width="12.88671875" style="9" customWidth="1"/>
    <col min="1778" max="1778" width="13.5546875" style="9" customWidth="1"/>
    <col min="1779" max="1779" width="14" style="9" customWidth="1"/>
    <col min="1780" max="1780" width="12.109375" style="9" customWidth="1"/>
    <col min="1781" max="1781" width="9.6640625" style="9" customWidth="1"/>
    <col min="1782" max="1782" width="11.5546875" style="9" customWidth="1"/>
    <col min="1783" max="1783" width="11.44140625" style="9" customWidth="1"/>
    <col min="1784" max="1784" width="12.44140625" style="9" customWidth="1"/>
    <col min="1785" max="1785" width="9.6640625" style="9" customWidth="1"/>
    <col min="1786" max="1786" width="13.44140625" style="9" customWidth="1"/>
    <col min="1787" max="1787" width="12" style="9" customWidth="1"/>
    <col min="1788" max="1788" width="75.33203125" style="9" customWidth="1"/>
    <col min="1789" max="2024" width="8.88671875" style="9"/>
    <col min="2025" max="2025" width="8.44140625" style="9" customWidth="1"/>
    <col min="2026" max="2026" width="31" style="9" customWidth="1"/>
    <col min="2027" max="2027" width="7.5546875" style="9" customWidth="1"/>
    <col min="2028" max="2028" width="11.88671875" style="9" customWidth="1"/>
    <col min="2029" max="2029" width="15" style="9" customWidth="1"/>
    <col min="2030" max="2030" width="14.6640625" style="9" customWidth="1"/>
    <col min="2031" max="2031" width="13" style="9" customWidth="1"/>
    <col min="2032" max="2032" width="13.88671875" style="9" customWidth="1"/>
    <col min="2033" max="2033" width="12.88671875" style="9" customWidth="1"/>
    <col min="2034" max="2034" width="13.5546875" style="9" customWidth="1"/>
    <col min="2035" max="2035" width="14" style="9" customWidth="1"/>
    <col min="2036" max="2036" width="12.109375" style="9" customWidth="1"/>
    <col min="2037" max="2037" width="9.6640625" style="9" customWidth="1"/>
    <col min="2038" max="2038" width="11.5546875" style="9" customWidth="1"/>
    <col min="2039" max="2039" width="11.44140625" style="9" customWidth="1"/>
    <col min="2040" max="2040" width="12.44140625" style="9" customWidth="1"/>
    <col min="2041" max="2041" width="9.6640625" style="9" customWidth="1"/>
    <col min="2042" max="2042" width="13.44140625" style="9" customWidth="1"/>
    <col min="2043" max="2043" width="12" style="9" customWidth="1"/>
    <col min="2044" max="2044" width="75.33203125" style="9" customWidth="1"/>
    <col min="2045" max="2280" width="8.88671875" style="9"/>
    <col min="2281" max="2281" width="8.44140625" style="9" customWidth="1"/>
    <col min="2282" max="2282" width="31" style="9" customWidth="1"/>
    <col min="2283" max="2283" width="7.5546875" style="9" customWidth="1"/>
    <col min="2284" max="2284" width="11.88671875" style="9" customWidth="1"/>
    <col min="2285" max="2285" width="15" style="9" customWidth="1"/>
    <col min="2286" max="2286" width="14.6640625" style="9" customWidth="1"/>
    <col min="2287" max="2287" width="13" style="9" customWidth="1"/>
    <col min="2288" max="2288" width="13.88671875" style="9" customWidth="1"/>
    <col min="2289" max="2289" width="12.88671875" style="9" customWidth="1"/>
    <col min="2290" max="2290" width="13.5546875" style="9" customWidth="1"/>
    <col min="2291" max="2291" width="14" style="9" customWidth="1"/>
    <col min="2292" max="2292" width="12.109375" style="9" customWidth="1"/>
    <col min="2293" max="2293" width="9.6640625" style="9" customWidth="1"/>
    <col min="2294" max="2294" width="11.5546875" style="9" customWidth="1"/>
    <col min="2295" max="2295" width="11.44140625" style="9" customWidth="1"/>
    <col min="2296" max="2296" width="12.44140625" style="9" customWidth="1"/>
    <col min="2297" max="2297" width="9.6640625" style="9" customWidth="1"/>
    <col min="2298" max="2298" width="13.44140625" style="9" customWidth="1"/>
    <col min="2299" max="2299" width="12" style="9" customWidth="1"/>
    <col min="2300" max="2300" width="75.33203125" style="9" customWidth="1"/>
    <col min="2301" max="2536" width="8.88671875" style="9"/>
    <col min="2537" max="2537" width="8.44140625" style="9" customWidth="1"/>
    <col min="2538" max="2538" width="31" style="9" customWidth="1"/>
    <col min="2539" max="2539" width="7.5546875" style="9" customWidth="1"/>
    <col min="2540" max="2540" width="11.88671875" style="9" customWidth="1"/>
    <col min="2541" max="2541" width="15" style="9" customWidth="1"/>
    <col min="2542" max="2542" width="14.6640625" style="9" customWidth="1"/>
    <col min="2543" max="2543" width="13" style="9" customWidth="1"/>
    <col min="2544" max="2544" width="13.88671875" style="9" customWidth="1"/>
    <col min="2545" max="2545" width="12.88671875" style="9" customWidth="1"/>
    <col min="2546" max="2546" width="13.5546875" style="9" customWidth="1"/>
    <col min="2547" max="2547" width="14" style="9" customWidth="1"/>
    <col min="2548" max="2548" width="12.109375" style="9" customWidth="1"/>
    <col min="2549" max="2549" width="9.6640625" style="9" customWidth="1"/>
    <col min="2550" max="2550" width="11.5546875" style="9" customWidth="1"/>
    <col min="2551" max="2551" width="11.44140625" style="9" customWidth="1"/>
    <col min="2552" max="2552" width="12.44140625" style="9" customWidth="1"/>
    <col min="2553" max="2553" width="9.6640625" style="9" customWidth="1"/>
    <col min="2554" max="2554" width="13.44140625" style="9" customWidth="1"/>
    <col min="2555" max="2555" width="12" style="9" customWidth="1"/>
    <col min="2556" max="2556" width="75.33203125" style="9" customWidth="1"/>
    <col min="2557" max="2792" width="8.88671875" style="9"/>
    <col min="2793" max="2793" width="8.44140625" style="9" customWidth="1"/>
    <col min="2794" max="2794" width="31" style="9" customWidth="1"/>
    <col min="2795" max="2795" width="7.5546875" style="9" customWidth="1"/>
    <col min="2796" max="2796" width="11.88671875" style="9" customWidth="1"/>
    <col min="2797" max="2797" width="15" style="9" customWidth="1"/>
    <col min="2798" max="2798" width="14.6640625" style="9" customWidth="1"/>
    <col min="2799" max="2799" width="13" style="9" customWidth="1"/>
    <col min="2800" max="2800" width="13.88671875" style="9" customWidth="1"/>
    <col min="2801" max="2801" width="12.88671875" style="9" customWidth="1"/>
    <col min="2802" max="2802" width="13.5546875" style="9" customWidth="1"/>
    <col min="2803" max="2803" width="14" style="9" customWidth="1"/>
    <col min="2804" max="2804" width="12.109375" style="9" customWidth="1"/>
    <col min="2805" max="2805" width="9.6640625" style="9" customWidth="1"/>
    <col min="2806" max="2806" width="11.5546875" style="9" customWidth="1"/>
    <col min="2807" max="2807" width="11.44140625" style="9" customWidth="1"/>
    <col min="2808" max="2808" width="12.44140625" style="9" customWidth="1"/>
    <col min="2809" max="2809" width="9.6640625" style="9" customWidth="1"/>
    <col min="2810" max="2810" width="13.44140625" style="9" customWidth="1"/>
    <col min="2811" max="2811" width="12" style="9" customWidth="1"/>
    <col min="2812" max="2812" width="75.33203125" style="9" customWidth="1"/>
    <col min="2813" max="3048" width="8.88671875" style="9"/>
    <col min="3049" max="3049" width="8.44140625" style="9" customWidth="1"/>
    <col min="3050" max="3050" width="31" style="9" customWidth="1"/>
    <col min="3051" max="3051" width="7.5546875" style="9" customWidth="1"/>
    <col min="3052" max="3052" width="11.88671875" style="9" customWidth="1"/>
    <col min="3053" max="3053" width="15" style="9" customWidth="1"/>
    <col min="3054" max="3054" width="14.6640625" style="9" customWidth="1"/>
    <col min="3055" max="3055" width="13" style="9" customWidth="1"/>
    <col min="3056" max="3056" width="13.88671875" style="9" customWidth="1"/>
    <col min="3057" max="3057" width="12.88671875" style="9" customWidth="1"/>
    <col min="3058" max="3058" width="13.5546875" style="9" customWidth="1"/>
    <col min="3059" max="3059" width="14" style="9" customWidth="1"/>
    <col min="3060" max="3060" width="12.109375" style="9" customWidth="1"/>
    <col min="3061" max="3061" width="9.6640625" style="9" customWidth="1"/>
    <col min="3062" max="3062" width="11.5546875" style="9" customWidth="1"/>
    <col min="3063" max="3063" width="11.44140625" style="9" customWidth="1"/>
    <col min="3064" max="3064" width="12.44140625" style="9" customWidth="1"/>
    <col min="3065" max="3065" width="9.6640625" style="9" customWidth="1"/>
    <col min="3066" max="3066" width="13.44140625" style="9" customWidth="1"/>
    <col min="3067" max="3067" width="12" style="9" customWidth="1"/>
    <col min="3068" max="3068" width="75.33203125" style="9" customWidth="1"/>
    <col min="3069" max="3304" width="8.88671875" style="9"/>
    <col min="3305" max="3305" width="8.44140625" style="9" customWidth="1"/>
    <col min="3306" max="3306" width="31" style="9" customWidth="1"/>
    <col min="3307" max="3307" width="7.5546875" style="9" customWidth="1"/>
    <col min="3308" max="3308" width="11.88671875" style="9" customWidth="1"/>
    <col min="3309" max="3309" width="15" style="9" customWidth="1"/>
    <col min="3310" max="3310" width="14.6640625" style="9" customWidth="1"/>
    <col min="3311" max="3311" width="13" style="9" customWidth="1"/>
    <col min="3312" max="3312" width="13.88671875" style="9" customWidth="1"/>
    <col min="3313" max="3313" width="12.88671875" style="9" customWidth="1"/>
    <col min="3314" max="3314" width="13.5546875" style="9" customWidth="1"/>
    <col min="3315" max="3315" width="14" style="9" customWidth="1"/>
    <col min="3316" max="3316" width="12.109375" style="9" customWidth="1"/>
    <col min="3317" max="3317" width="9.6640625" style="9" customWidth="1"/>
    <col min="3318" max="3318" width="11.5546875" style="9" customWidth="1"/>
    <col min="3319" max="3319" width="11.44140625" style="9" customWidth="1"/>
    <col min="3320" max="3320" width="12.44140625" style="9" customWidth="1"/>
    <col min="3321" max="3321" width="9.6640625" style="9" customWidth="1"/>
    <col min="3322" max="3322" width="13.44140625" style="9" customWidth="1"/>
    <col min="3323" max="3323" width="12" style="9" customWidth="1"/>
    <col min="3324" max="3324" width="75.33203125" style="9" customWidth="1"/>
    <col min="3325" max="3560" width="8.88671875" style="9"/>
    <col min="3561" max="3561" width="8.44140625" style="9" customWidth="1"/>
    <col min="3562" max="3562" width="31" style="9" customWidth="1"/>
    <col min="3563" max="3563" width="7.5546875" style="9" customWidth="1"/>
    <col min="3564" max="3564" width="11.88671875" style="9" customWidth="1"/>
    <col min="3565" max="3565" width="15" style="9" customWidth="1"/>
    <col min="3566" max="3566" width="14.6640625" style="9" customWidth="1"/>
    <col min="3567" max="3567" width="13" style="9" customWidth="1"/>
    <col min="3568" max="3568" width="13.88671875" style="9" customWidth="1"/>
    <col min="3569" max="3569" width="12.88671875" style="9" customWidth="1"/>
    <col min="3570" max="3570" width="13.5546875" style="9" customWidth="1"/>
    <col min="3571" max="3571" width="14" style="9" customWidth="1"/>
    <col min="3572" max="3572" width="12.109375" style="9" customWidth="1"/>
    <col min="3573" max="3573" width="9.6640625" style="9" customWidth="1"/>
    <col min="3574" max="3574" width="11.5546875" style="9" customWidth="1"/>
    <col min="3575" max="3575" width="11.44140625" style="9" customWidth="1"/>
    <col min="3576" max="3576" width="12.44140625" style="9" customWidth="1"/>
    <col min="3577" max="3577" width="9.6640625" style="9" customWidth="1"/>
    <col min="3578" max="3578" width="13.44140625" style="9" customWidth="1"/>
    <col min="3579" max="3579" width="12" style="9" customWidth="1"/>
    <col min="3580" max="3580" width="75.33203125" style="9" customWidth="1"/>
    <col min="3581" max="3816" width="8.88671875" style="9"/>
    <col min="3817" max="3817" width="8.44140625" style="9" customWidth="1"/>
    <col min="3818" max="3818" width="31" style="9" customWidth="1"/>
    <col min="3819" max="3819" width="7.5546875" style="9" customWidth="1"/>
    <col min="3820" max="3820" width="11.88671875" style="9" customWidth="1"/>
    <col min="3821" max="3821" width="15" style="9" customWidth="1"/>
    <col min="3822" max="3822" width="14.6640625" style="9" customWidth="1"/>
    <col min="3823" max="3823" width="13" style="9" customWidth="1"/>
    <col min="3824" max="3824" width="13.88671875" style="9" customWidth="1"/>
    <col min="3825" max="3825" width="12.88671875" style="9" customWidth="1"/>
    <col min="3826" max="3826" width="13.5546875" style="9" customWidth="1"/>
    <col min="3827" max="3827" width="14" style="9" customWidth="1"/>
    <col min="3828" max="3828" width="12.109375" style="9" customWidth="1"/>
    <col min="3829" max="3829" width="9.6640625" style="9" customWidth="1"/>
    <col min="3830" max="3830" width="11.5546875" style="9" customWidth="1"/>
    <col min="3831" max="3831" width="11.44140625" style="9" customWidth="1"/>
    <col min="3832" max="3832" width="12.44140625" style="9" customWidth="1"/>
    <col min="3833" max="3833" width="9.6640625" style="9" customWidth="1"/>
    <col min="3834" max="3834" width="13.44140625" style="9" customWidth="1"/>
    <col min="3835" max="3835" width="12" style="9" customWidth="1"/>
    <col min="3836" max="3836" width="75.33203125" style="9" customWidth="1"/>
    <col min="3837" max="4072" width="8.88671875" style="9"/>
    <col min="4073" max="4073" width="8.44140625" style="9" customWidth="1"/>
    <col min="4074" max="4074" width="31" style="9" customWidth="1"/>
    <col min="4075" max="4075" width="7.5546875" style="9" customWidth="1"/>
    <col min="4076" max="4076" width="11.88671875" style="9" customWidth="1"/>
    <col min="4077" max="4077" width="15" style="9" customWidth="1"/>
    <col min="4078" max="4078" width="14.6640625" style="9" customWidth="1"/>
    <col min="4079" max="4079" width="13" style="9" customWidth="1"/>
    <col min="4080" max="4080" width="13.88671875" style="9" customWidth="1"/>
    <col min="4081" max="4081" width="12.88671875" style="9" customWidth="1"/>
    <col min="4082" max="4082" width="13.5546875" style="9" customWidth="1"/>
    <col min="4083" max="4083" width="14" style="9" customWidth="1"/>
    <col min="4084" max="4084" width="12.109375" style="9" customWidth="1"/>
    <col min="4085" max="4085" width="9.6640625" style="9" customWidth="1"/>
    <col min="4086" max="4086" width="11.5546875" style="9" customWidth="1"/>
    <col min="4087" max="4087" width="11.44140625" style="9" customWidth="1"/>
    <col min="4088" max="4088" width="12.44140625" style="9" customWidth="1"/>
    <col min="4089" max="4089" width="9.6640625" style="9" customWidth="1"/>
    <col min="4090" max="4090" width="13.44140625" style="9" customWidth="1"/>
    <col min="4091" max="4091" width="12" style="9" customWidth="1"/>
    <col min="4092" max="4092" width="75.33203125" style="9" customWidth="1"/>
    <col min="4093" max="4328" width="8.88671875" style="9"/>
    <col min="4329" max="4329" width="8.44140625" style="9" customWidth="1"/>
    <col min="4330" max="4330" width="31" style="9" customWidth="1"/>
    <col min="4331" max="4331" width="7.5546875" style="9" customWidth="1"/>
    <col min="4332" max="4332" width="11.88671875" style="9" customWidth="1"/>
    <col min="4333" max="4333" width="15" style="9" customWidth="1"/>
    <col min="4334" max="4334" width="14.6640625" style="9" customWidth="1"/>
    <col min="4335" max="4335" width="13" style="9" customWidth="1"/>
    <col min="4336" max="4336" width="13.88671875" style="9" customWidth="1"/>
    <col min="4337" max="4337" width="12.88671875" style="9" customWidth="1"/>
    <col min="4338" max="4338" width="13.5546875" style="9" customWidth="1"/>
    <col min="4339" max="4339" width="14" style="9" customWidth="1"/>
    <col min="4340" max="4340" width="12.109375" style="9" customWidth="1"/>
    <col min="4341" max="4341" width="9.6640625" style="9" customWidth="1"/>
    <col min="4342" max="4342" width="11.5546875" style="9" customWidth="1"/>
    <col min="4343" max="4343" width="11.44140625" style="9" customWidth="1"/>
    <col min="4344" max="4344" width="12.44140625" style="9" customWidth="1"/>
    <col min="4345" max="4345" width="9.6640625" style="9" customWidth="1"/>
    <col min="4346" max="4346" width="13.44140625" style="9" customWidth="1"/>
    <col min="4347" max="4347" width="12" style="9" customWidth="1"/>
    <col min="4348" max="4348" width="75.33203125" style="9" customWidth="1"/>
    <col min="4349" max="4584" width="8.88671875" style="9"/>
    <col min="4585" max="4585" width="8.44140625" style="9" customWidth="1"/>
    <col min="4586" max="4586" width="31" style="9" customWidth="1"/>
    <col min="4587" max="4587" width="7.5546875" style="9" customWidth="1"/>
    <col min="4588" max="4588" width="11.88671875" style="9" customWidth="1"/>
    <col min="4589" max="4589" width="15" style="9" customWidth="1"/>
    <col min="4590" max="4590" width="14.6640625" style="9" customWidth="1"/>
    <col min="4591" max="4591" width="13" style="9" customWidth="1"/>
    <col min="4592" max="4592" width="13.88671875" style="9" customWidth="1"/>
    <col min="4593" max="4593" width="12.88671875" style="9" customWidth="1"/>
    <col min="4594" max="4594" width="13.5546875" style="9" customWidth="1"/>
    <col min="4595" max="4595" width="14" style="9" customWidth="1"/>
    <col min="4596" max="4596" width="12.109375" style="9" customWidth="1"/>
    <col min="4597" max="4597" width="9.6640625" style="9" customWidth="1"/>
    <col min="4598" max="4598" width="11.5546875" style="9" customWidth="1"/>
    <col min="4599" max="4599" width="11.44140625" style="9" customWidth="1"/>
    <col min="4600" max="4600" width="12.44140625" style="9" customWidth="1"/>
    <col min="4601" max="4601" width="9.6640625" style="9" customWidth="1"/>
    <col min="4602" max="4602" width="13.44140625" style="9" customWidth="1"/>
    <col min="4603" max="4603" width="12" style="9" customWidth="1"/>
    <col min="4604" max="4604" width="75.33203125" style="9" customWidth="1"/>
    <col min="4605" max="4840" width="8.88671875" style="9"/>
    <col min="4841" max="4841" width="8.44140625" style="9" customWidth="1"/>
    <col min="4842" max="4842" width="31" style="9" customWidth="1"/>
    <col min="4843" max="4843" width="7.5546875" style="9" customWidth="1"/>
    <col min="4844" max="4844" width="11.88671875" style="9" customWidth="1"/>
    <col min="4845" max="4845" width="15" style="9" customWidth="1"/>
    <col min="4846" max="4846" width="14.6640625" style="9" customWidth="1"/>
    <col min="4847" max="4847" width="13" style="9" customWidth="1"/>
    <col min="4848" max="4848" width="13.88671875" style="9" customWidth="1"/>
    <col min="4849" max="4849" width="12.88671875" style="9" customWidth="1"/>
    <col min="4850" max="4850" width="13.5546875" style="9" customWidth="1"/>
    <col min="4851" max="4851" width="14" style="9" customWidth="1"/>
    <col min="4852" max="4852" width="12.109375" style="9" customWidth="1"/>
    <col min="4853" max="4853" width="9.6640625" style="9" customWidth="1"/>
    <col min="4854" max="4854" width="11.5546875" style="9" customWidth="1"/>
    <col min="4855" max="4855" width="11.44140625" style="9" customWidth="1"/>
    <col min="4856" max="4856" width="12.44140625" style="9" customWidth="1"/>
    <col min="4857" max="4857" width="9.6640625" style="9" customWidth="1"/>
    <col min="4858" max="4858" width="13.44140625" style="9" customWidth="1"/>
    <col min="4859" max="4859" width="12" style="9" customWidth="1"/>
    <col min="4860" max="4860" width="75.33203125" style="9" customWidth="1"/>
    <col min="4861" max="5096" width="8.88671875" style="9"/>
    <col min="5097" max="5097" width="8.44140625" style="9" customWidth="1"/>
    <col min="5098" max="5098" width="31" style="9" customWidth="1"/>
    <col min="5099" max="5099" width="7.5546875" style="9" customWidth="1"/>
    <col min="5100" max="5100" width="11.88671875" style="9" customWidth="1"/>
    <col min="5101" max="5101" width="15" style="9" customWidth="1"/>
    <col min="5102" max="5102" width="14.6640625" style="9" customWidth="1"/>
    <col min="5103" max="5103" width="13" style="9" customWidth="1"/>
    <col min="5104" max="5104" width="13.88671875" style="9" customWidth="1"/>
    <col min="5105" max="5105" width="12.88671875" style="9" customWidth="1"/>
    <col min="5106" max="5106" width="13.5546875" style="9" customWidth="1"/>
    <col min="5107" max="5107" width="14" style="9" customWidth="1"/>
    <col min="5108" max="5108" width="12.109375" style="9" customWidth="1"/>
    <col min="5109" max="5109" width="9.6640625" style="9" customWidth="1"/>
    <col min="5110" max="5110" width="11.5546875" style="9" customWidth="1"/>
    <col min="5111" max="5111" width="11.44140625" style="9" customWidth="1"/>
    <col min="5112" max="5112" width="12.44140625" style="9" customWidth="1"/>
    <col min="5113" max="5113" width="9.6640625" style="9" customWidth="1"/>
    <col min="5114" max="5114" width="13.44140625" style="9" customWidth="1"/>
    <col min="5115" max="5115" width="12" style="9" customWidth="1"/>
    <col min="5116" max="5116" width="75.33203125" style="9" customWidth="1"/>
    <col min="5117" max="5352" width="8.88671875" style="9"/>
    <col min="5353" max="5353" width="8.44140625" style="9" customWidth="1"/>
    <col min="5354" max="5354" width="31" style="9" customWidth="1"/>
    <col min="5355" max="5355" width="7.5546875" style="9" customWidth="1"/>
    <col min="5356" max="5356" width="11.88671875" style="9" customWidth="1"/>
    <col min="5357" max="5357" width="15" style="9" customWidth="1"/>
    <col min="5358" max="5358" width="14.6640625" style="9" customWidth="1"/>
    <col min="5359" max="5359" width="13" style="9" customWidth="1"/>
    <col min="5360" max="5360" width="13.88671875" style="9" customWidth="1"/>
    <col min="5361" max="5361" width="12.88671875" style="9" customWidth="1"/>
    <col min="5362" max="5362" width="13.5546875" style="9" customWidth="1"/>
    <col min="5363" max="5363" width="14" style="9" customWidth="1"/>
    <col min="5364" max="5364" width="12.109375" style="9" customWidth="1"/>
    <col min="5365" max="5365" width="9.6640625" style="9" customWidth="1"/>
    <col min="5366" max="5366" width="11.5546875" style="9" customWidth="1"/>
    <col min="5367" max="5367" width="11.44140625" style="9" customWidth="1"/>
    <col min="5368" max="5368" width="12.44140625" style="9" customWidth="1"/>
    <col min="5369" max="5369" width="9.6640625" style="9" customWidth="1"/>
    <col min="5370" max="5370" width="13.44140625" style="9" customWidth="1"/>
    <col min="5371" max="5371" width="12" style="9" customWidth="1"/>
    <col min="5372" max="5372" width="75.33203125" style="9" customWidth="1"/>
    <col min="5373" max="5608" width="8.88671875" style="9"/>
    <col min="5609" max="5609" width="8.44140625" style="9" customWidth="1"/>
    <col min="5610" max="5610" width="31" style="9" customWidth="1"/>
    <col min="5611" max="5611" width="7.5546875" style="9" customWidth="1"/>
    <col min="5612" max="5612" width="11.88671875" style="9" customWidth="1"/>
    <col min="5613" max="5613" width="15" style="9" customWidth="1"/>
    <col min="5614" max="5614" width="14.6640625" style="9" customWidth="1"/>
    <col min="5615" max="5615" width="13" style="9" customWidth="1"/>
    <col min="5616" max="5616" width="13.88671875" style="9" customWidth="1"/>
    <col min="5617" max="5617" width="12.88671875" style="9" customWidth="1"/>
    <col min="5618" max="5618" width="13.5546875" style="9" customWidth="1"/>
    <col min="5619" max="5619" width="14" style="9" customWidth="1"/>
    <col min="5620" max="5620" width="12.109375" style="9" customWidth="1"/>
    <col min="5621" max="5621" width="9.6640625" style="9" customWidth="1"/>
    <col min="5622" max="5622" width="11.5546875" style="9" customWidth="1"/>
    <col min="5623" max="5623" width="11.44140625" style="9" customWidth="1"/>
    <col min="5624" max="5624" width="12.44140625" style="9" customWidth="1"/>
    <col min="5625" max="5625" width="9.6640625" style="9" customWidth="1"/>
    <col min="5626" max="5626" width="13.44140625" style="9" customWidth="1"/>
    <col min="5627" max="5627" width="12" style="9" customWidth="1"/>
    <col min="5628" max="5628" width="75.33203125" style="9" customWidth="1"/>
    <col min="5629" max="5864" width="8.88671875" style="9"/>
    <col min="5865" max="5865" width="8.44140625" style="9" customWidth="1"/>
    <col min="5866" max="5866" width="31" style="9" customWidth="1"/>
    <col min="5867" max="5867" width="7.5546875" style="9" customWidth="1"/>
    <col min="5868" max="5868" width="11.88671875" style="9" customWidth="1"/>
    <col min="5869" max="5869" width="15" style="9" customWidth="1"/>
    <col min="5870" max="5870" width="14.6640625" style="9" customWidth="1"/>
    <col min="5871" max="5871" width="13" style="9" customWidth="1"/>
    <col min="5872" max="5872" width="13.88671875" style="9" customWidth="1"/>
    <col min="5873" max="5873" width="12.88671875" style="9" customWidth="1"/>
    <col min="5874" max="5874" width="13.5546875" style="9" customWidth="1"/>
    <col min="5875" max="5875" width="14" style="9" customWidth="1"/>
    <col min="5876" max="5876" width="12.109375" style="9" customWidth="1"/>
    <col min="5877" max="5877" width="9.6640625" style="9" customWidth="1"/>
    <col min="5878" max="5878" width="11.5546875" style="9" customWidth="1"/>
    <col min="5879" max="5879" width="11.44140625" style="9" customWidth="1"/>
    <col min="5880" max="5880" width="12.44140625" style="9" customWidth="1"/>
    <col min="5881" max="5881" width="9.6640625" style="9" customWidth="1"/>
    <col min="5882" max="5882" width="13.44140625" style="9" customWidth="1"/>
    <col min="5883" max="5883" width="12" style="9" customWidth="1"/>
    <col min="5884" max="5884" width="75.33203125" style="9" customWidth="1"/>
    <col min="5885" max="6120" width="8.88671875" style="9"/>
    <col min="6121" max="6121" width="8.44140625" style="9" customWidth="1"/>
    <col min="6122" max="6122" width="31" style="9" customWidth="1"/>
    <col min="6123" max="6123" width="7.5546875" style="9" customWidth="1"/>
    <col min="6124" max="6124" width="11.88671875" style="9" customWidth="1"/>
    <col min="6125" max="6125" width="15" style="9" customWidth="1"/>
    <col min="6126" max="6126" width="14.6640625" style="9" customWidth="1"/>
    <col min="6127" max="6127" width="13" style="9" customWidth="1"/>
    <col min="6128" max="6128" width="13.88671875" style="9" customWidth="1"/>
    <col min="6129" max="6129" width="12.88671875" style="9" customWidth="1"/>
    <col min="6130" max="6130" width="13.5546875" style="9" customWidth="1"/>
    <col min="6131" max="6131" width="14" style="9" customWidth="1"/>
    <col min="6132" max="6132" width="12.109375" style="9" customWidth="1"/>
    <col min="6133" max="6133" width="9.6640625" style="9" customWidth="1"/>
    <col min="6134" max="6134" width="11.5546875" style="9" customWidth="1"/>
    <col min="6135" max="6135" width="11.44140625" style="9" customWidth="1"/>
    <col min="6136" max="6136" width="12.44140625" style="9" customWidth="1"/>
    <col min="6137" max="6137" width="9.6640625" style="9" customWidth="1"/>
    <col min="6138" max="6138" width="13.44140625" style="9" customWidth="1"/>
    <col min="6139" max="6139" width="12" style="9" customWidth="1"/>
    <col min="6140" max="6140" width="75.33203125" style="9" customWidth="1"/>
    <col min="6141" max="6376" width="8.88671875" style="9"/>
    <col min="6377" max="6377" width="8.44140625" style="9" customWidth="1"/>
    <col min="6378" max="6378" width="31" style="9" customWidth="1"/>
    <col min="6379" max="6379" width="7.5546875" style="9" customWidth="1"/>
    <col min="6380" max="6380" width="11.88671875" style="9" customWidth="1"/>
    <col min="6381" max="6381" width="15" style="9" customWidth="1"/>
    <col min="6382" max="6382" width="14.6640625" style="9" customWidth="1"/>
    <col min="6383" max="6383" width="13" style="9" customWidth="1"/>
    <col min="6384" max="6384" width="13.88671875" style="9" customWidth="1"/>
    <col min="6385" max="6385" width="12.88671875" style="9" customWidth="1"/>
    <col min="6386" max="6386" width="13.5546875" style="9" customWidth="1"/>
    <col min="6387" max="6387" width="14" style="9" customWidth="1"/>
    <col min="6388" max="6388" width="12.109375" style="9" customWidth="1"/>
    <col min="6389" max="6389" width="9.6640625" style="9" customWidth="1"/>
    <col min="6390" max="6390" width="11.5546875" style="9" customWidth="1"/>
    <col min="6391" max="6391" width="11.44140625" style="9" customWidth="1"/>
    <col min="6392" max="6392" width="12.44140625" style="9" customWidth="1"/>
    <col min="6393" max="6393" width="9.6640625" style="9" customWidth="1"/>
    <col min="6394" max="6394" width="13.44140625" style="9" customWidth="1"/>
    <col min="6395" max="6395" width="12" style="9" customWidth="1"/>
    <col min="6396" max="6396" width="75.33203125" style="9" customWidth="1"/>
    <col min="6397" max="6632" width="8.88671875" style="9"/>
    <col min="6633" max="6633" width="8.44140625" style="9" customWidth="1"/>
    <col min="6634" max="6634" width="31" style="9" customWidth="1"/>
    <col min="6635" max="6635" width="7.5546875" style="9" customWidth="1"/>
    <col min="6636" max="6636" width="11.88671875" style="9" customWidth="1"/>
    <col min="6637" max="6637" width="15" style="9" customWidth="1"/>
    <col min="6638" max="6638" width="14.6640625" style="9" customWidth="1"/>
    <col min="6639" max="6639" width="13" style="9" customWidth="1"/>
    <col min="6640" max="6640" width="13.88671875" style="9" customWidth="1"/>
    <col min="6641" max="6641" width="12.88671875" style="9" customWidth="1"/>
    <col min="6642" max="6642" width="13.5546875" style="9" customWidth="1"/>
    <col min="6643" max="6643" width="14" style="9" customWidth="1"/>
    <col min="6644" max="6644" width="12.109375" style="9" customWidth="1"/>
    <col min="6645" max="6645" width="9.6640625" style="9" customWidth="1"/>
    <col min="6646" max="6646" width="11.5546875" style="9" customWidth="1"/>
    <col min="6647" max="6647" width="11.44140625" style="9" customWidth="1"/>
    <col min="6648" max="6648" width="12.44140625" style="9" customWidth="1"/>
    <col min="6649" max="6649" width="9.6640625" style="9" customWidth="1"/>
    <col min="6650" max="6650" width="13.44140625" style="9" customWidth="1"/>
    <col min="6651" max="6651" width="12" style="9" customWidth="1"/>
    <col min="6652" max="6652" width="75.33203125" style="9" customWidth="1"/>
    <col min="6653" max="6888" width="8.88671875" style="9"/>
    <col min="6889" max="6889" width="8.44140625" style="9" customWidth="1"/>
    <col min="6890" max="6890" width="31" style="9" customWidth="1"/>
    <col min="6891" max="6891" width="7.5546875" style="9" customWidth="1"/>
    <col min="6892" max="6892" width="11.88671875" style="9" customWidth="1"/>
    <col min="6893" max="6893" width="15" style="9" customWidth="1"/>
    <col min="6894" max="6894" width="14.6640625" style="9" customWidth="1"/>
    <col min="6895" max="6895" width="13" style="9" customWidth="1"/>
    <col min="6896" max="6896" width="13.88671875" style="9" customWidth="1"/>
    <col min="6897" max="6897" width="12.88671875" style="9" customWidth="1"/>
    <col min="6898" max="6898" width="13.5546875" style="9" customWidth="1"/>
    <col min="6899" max="6899" width="14" style="9" customWidth="1"/>
    <col min="6900" max="6900" width="12.109375" style="9" customWidth="1"/>
    <col min="6901" max="6901" width="9.6640625" style="9" customWidth="1"/>
    <col min="6902" max="6902" width="11.5546875" style="9" customWidth="1"/>
    <col min="6903" max="6903" width="11.44140625" style="9" customWidth="1"/>
    <col min="6904" max="6904" width="12.44140625" style="9" customWidth="1"/>
    <col min="6905" max="6905" width="9.6640625" style="9" customWidth="1"/>
    <col min="6906" max="6906" width="13.44140625" style="9" customWidth="1"/>
    <col min="6907" max="6907" width="12" style="9" customWidth="1"/>
    <col min="6908" max="6908" width="75.33203125" style="9" customWidth="1"/>
    <col min="6909" max="7144" width="8.88671875" style="9"/>
    <col min="7145" max="7145" width="8.44140625" style="9" customWidth="1"/>
    <col min="7146" max="7146" width="31" style="9" customWidth="1"/>
    <col min="7147" max="7147" width="7.5546875" style="9" customWidth="1"/>
    <col min="7148" max="7148" width="11.88671875" style="9" customWidth="1"/>
    <col min="7149" max="7149" width="15" style="9" customWidth="1"/>
    <col min="7150" max="7150" width="14.6640625" style="9" customWidth="1"/>
    <col min="7151" max="7151" width="13" style="9" customWidth="1"/>
    <col min="7152" max="7152" width="13.88671875" style="9" customWidth="1"/>
    <col min="7153" max="7153" width="12.88671875" style="9" customWidth="1"/>
    <col min="7154" max="7154" width="13.5546875" style="9" customWidth="1"/>
    <col min="7155" max="7155" width="14" style="9" customWidth="1"/>
    <col min="7156" max="7156" width="12.109375" style="9" customWidth="1"/>
    <col min="7157" max="7157" width="9.6640625" style="9" customWidth="1"/>
    <col min="7158" max="7158" width="11.5546875" style="9" customWidth="1"/>
    <col min="7159" max="7159" width="11.44140625" style="9" customWidth="1"/>
    <col min="7160" max="7160" width="12.44140625" style="9" customWidth="1"/>
    <col min="7161" max="7161" width="9.6640625" style="9" customWidth="1"/>
    <col min="7162" max="7162" width="13.44140625" style="9" customWidth="1"/>
    <col min="7163" max="7163" width="12" style="9" customWidth="1"/>
    <col min="7164" max="7164" width="75.33203125" style="9" customWidth="1"/>
    <col min="7165" max="7400" width="8.88671875" style="9"/>
    <col min="7401" max="7401" width="8.44140625" style="9" customWidth="1"/>
    <col min="7402" max="7402" width="31" style="9" customWidth="1"/>
    <col min="7403" max="7403" width="7.5546875" style="9" customWidth="1"/>
    <col min="7404" max="7404" width="11.88671875" style="9" customWidth="1"/>
    <col min="7405" max="7405" width="15" style="9" customWidth="1"/>
    <col min="7406" max="7406" width="14.6640625" style="9" customWidth="1"/>
    <col min="7407" max="7407" width="13" style="9" customWidth="1"/>
    <col min="7408" max="7408" width="13.88671875" style="9" customWidth="1"/>
    <col min="7409" max="7409" width="12.88671875" style="9" customWidth="1"/>
    <col min="7410" max="7410" width="13.5546875" style="9" customWidth="1"/>
    <col min="7411" max="7411" width="14" style="9" customWidth="1"/>
    <col min="7412" max="7412" width="12.109375" style="9" customWidth="1"/>
    <col min="7413" max="7413" width="9.6640625" style="9" customWidth="1"/>
    <col min="7414" max="7414" width="11.5546875" style="9" customWidth="1"/>
    <col min="7415" max="7415" width="11.44140625" style="9" customWidth="1"/>
    <col min="7416" max="7416" width="12.44140625" style="9" customWidth="1"/>
    <col min="7417" max="7417" width="9.6640625" style="9" customWidth="1"/>
    <col min="7418" max="7418" width="13.44140625" style="9" customWidth="1"/>
    <col min="7419" max="7419" width="12" style="9" customWidth="1"/>
    <col min="7420" max="7420" width="75.33203125" style="9" customWidth="1"/>
    <col min="7421" max="7656" width="8.88671875" style="9"/>
    <col min="7657" max="7657" width="8.44140625" style="9" customWidth="1"/>
    <col min="7658" max="7658" width="31" style="9" customWidth="1"/>
    <col min="7659" max="7659" width="7.5546875" style="9" customWidth="1"/>
    <col min="7660" max="7660" width="11.88671875" style="9" customWidth="1"/>
    <col min="7661" max="7661" width="15" style="9" customWidth="1"/>
    <col min="7662" max="7662" width="14.6640625" style="9" customWidth="1"/>
    <col min="7663" max="7663" width="13" style="9" customWidth="1"/>
    <col min="7664" max="7664" width="13.88671875" style="9" customWidth="1"/>
    <col min="7665" max="7665" width="12.88671875" style="9" customWidth="1"/>
    <col min="7666" max="7666" width="13.5546875" style="9" customWidth="1"/>
    <col min="7667" max="7667" width="14" style="9" customWidth="1"/>
    <col min="7668" max="7668" width="12.109375" style="9" customWidth="1"/>
    <col min="7669" max="7669" width="9.6640625" style="9" customWidth="1"/>
    <col min="7670" max="7670" width="11.5546875" style="9" customWidth="1"/>
    <col min="7671" max="7671" width="11.44140625" style="9" customWidth="1"/>
    <col min="7672" max="7672" width="12.44140625" style="9" customWidth="1"/>
    <col min="7673" max="7673" width="9.6640625" style="9" customWidth="1"/>
    <col min="7674" max="7674" width="13.44140625" style="9" customWidth="1"/>
    <col min="7675" max="7675" width="12" style="9" customWidth="1"/>
    <col min="7676" max="7676" width="75.33203125" style="9" customWidth="1"/>
    <col min="7677" max="7912" width="8.88671875" style="9"/>
    <col min="7913" max="7913" width="8.44140625" style="9" customWidth="1"/>
    <col min="7914" max="7914" width="31" style="9" customWidth="1"/>
    <col min="7915" max="7915" width="7.5546875" style="9" customWidth="1"/>
    <col min="7916" max="7916" width="11.88671875" style="9" customWidth="1"/>
    <col min="7917" max="7917" width="15" style="9" customWidth="1"/>
    <col min="7918" max="7918" width="14.6640625" style="9" customWidth="1"/>
    <col min="7919" max="7919" width="13" style="9" customWidth="1"/>
    <col min="7920" max="7920" width="13.88671875" style="9" customWidth="1"/>
    <col min="7921" max="7921" width="12.88671875" style="9" customWidth="1"/>
    <col min="7922" max="7922" width="13.5546875" style="9" customWidth="1"/>
    <col min="7923" max="7923" width="14" style="9" customWidth="1"/>
    <col min="7924" max="7924" width="12.109375" style="9" customWidth="1"/>
    <col min="7925" max="7925" width="9.6640625" style="9" customWidth="1"/>
    <col min="7926" max="7926" width="11.5546875" style="9" customWidth="1"/>
    <col min="7927" max="7927" width="11.44140625" style="9" customWidth="1"/>
    <col min="7928" max="7928" width="12.44140625" style="9" customWidth="1"/>
    <col min="7929" max="7929" width="9.6640625" style="9" customWidth="1"/>
    <col min="7930" max="7930" width="13.44140625" style="9" customWidth="1"/>
    <col min="7931" max="7931" width="12" style="9" customWidth="1"/>
    <col min="7932" max="7932" width="75.33203125" style="9" customWidth="1"/>
    <col min="7933" max="8168" width="8.88671875" style="9"/>
    <col min="8169" max="8169" width="8.44140625" style="9" customWidth="1"/>
    <col min="8170" max="8170" width="31" style="9" customWidth="1"/>
    <col min="8171" max="8171" width="7.5546875" style="9" customWidth="1"/>
    <col min="8172" max="8172" width="11.88671875" style="9" customWidth="1"/>
    <col min="8173" max="8173" width="15" style="9" customWidth="1"/>
    <col min="8174" max="8174" width="14.6640625" style="9" customWidth="1"/>
    <col min="8175" max="8175" width="13" style="9" customWidth="1"/>
    <col min="8176" max="8176" width="13.88671875" style="9" customWidth="1"/>
    <col min="8177" max="8177" width="12.88671875" style="9" customWidth="1"/>
    <col min="8178" max="8178" width="13.5546875" style="9" customWidth="1"/>
    <col min="8179" max="8179" width="14" style="9" customWidth="1"/>
    <col min="8180" max="8180" width="12.109375" style="9" customWidth="1"/>
    <col min="8181" max="8181" width="9.6640625" style="9" customWidth="1"/>
    <col min="8182" max="8182" width="11.5546875" style="9" customWidth="1"/>
    <col min="8183" max="8183" width="11.44140625" style="9" customWidth="1"/>
    <col min="8184" max="8184" width="12.44140625" style="9" customWidth="1"/>
    <col min="8185" max="8185" width="9.6640625" style="9" customWidth="1"/>
    <col min="8186" max="8186" width="13.44140625" style="9" customWidth="1"/>
    <col min="8187" max="8187" width="12" style="9" customWidth="1"/>
    <col min="8188" max="8188" width="75.33203125" style="9" customWidth="1"/>
    <col min="8189" max="8424" width="8.88671875" style="9"/>
    <col min="8425" max="8425" width="8.44140625" style="9" customWidth="1"/>
    <col min="8426" max="8426" width="31" style="9" customWidth="1"/>
    <col min="8427" max="8427" width="7.5546875" style="9" customWidth="1"/>
    <col min="8428" max="8428" width="11.88671875" style="9" customWidth="1"/>
    <col min="8429" max="8429" width="15" style="9" customWidth="1"/>
    <col min="8430" max="8430" width="14.6640625" style="9" customWidth="1"/>
    <col min="8431" max="8431" width="13" style="9" customWidth="1"/>
    <col min="8432" max="8432" width="13.88671875" style="9" customWidth="1"/>
    <col min="8433" max="8433" width="12.88671875" style="9" customWidth="1"/>
    <col min="8434" max="8434" width="13.5546875" style="9" customWidth="1"/>
    <col min="8435" max="8435" width="14" style="9" customWidth="1"/>
    <col min="8436" max="8436" width="12.109375" style="9" customWidth="1"/>
    <col min="8437" max="8437" width="9.6640625" style="9" customWidth="1"/>
    <col min="8438" max="8438" width="11.5546875" style="9" customWidth="1"/>
    <col min="8439" max="8439" width="11.44140625" style="9" customWidth="1"/>
    <col min="8440" max="8440" width="12.44140625" style="9" customWidth="1"/>
    <col min="8441" max="8441" width="9.6640625" style="9" customWidth="1"/>
    <col min="8442" max="8442" width="13.44140625" style="9" customWidth="1"/>
    <col min="8443" max="8443" width="12" style="9" customWidth="1"/>
    <col min="8444" max="8444" width="75.33203125" style="9" customWidth="1"/>
    <col min="8445" max="8680" width="8.88671875" style="9"/>
    <col min="8681" max="8681" width="8.44140625" style="9" customWidth="1"/>
    <col min="8682" max="8682" width="31" style="9" customWidth="1"/>
    <col min="8683" max="8683" width="7.5546875" style="9" customWidth="1"/>
    <col min="8684" max="8684" width="11.88671875" style="9" customWidth="1"/>
    <col min="8685" max="8685" width="15" style="9" customWidth="1"/>
    <col min="8686" max="8686" width="14.6640625" style="9" customWidth="1"/>
    <col min="8687" max="8687" width="13" style="9" customWidth="1"/>
    <col min="8688" max="8688" width="13.88671875" style="9" customWidth="1"/>
    <col min="8689" max="8689" width="12.88671875" style="9" customWidth="1"/>
    <col min="8690" max="8690" width="13.5546875" style="9" customWidth="1"/>
    <col min="8691" max="8691" width="14" style="9" customWidth="1"/>
    <col min="8692" max="8692" width="12.109375" style="9" customWidth="1"/>
    <col min="8693" max="8693" width="9.6640625" style="9" customWidth="1"/>
    <col min="8694" max="8694" width="11.5546875" style="9" customWidth="1"/>
    <col min="8695" max="8695" width="11.44140625" style="9" customWidth="1"/>
    <col min="8696" max="8696" width="12.44140625" style="9" customWidth="1"/>
    <col min="8697" max="8697" width="9.6640625" style="9" customWidth="1"/>
    <col min="8698" max="8698" width="13.44140625" style="9" customWidth="1"/>
    <col min="8699" max="8699" width="12" style="9" customWidth="1"/>
    <col min="8700" max="8700" width="75.33203125" style="9" customWidth="1"/>
    <col min="8701" max="8936" width="8.88671875" style="9"/>
    <col min="8937" max="8937" width="8.44140625" style="9" customWidth="1"/>
    <col min="8938" max="8938" width="31" style="9" customWidth="1"/>
    <col min="8939" max="8939" width="7.5546875" style="9" customWidth="1"/>
    <col min="8940" max="8940" width="11.88671875" style="9" customWidth="1"/>
    <col min="8941" max="8941" width="15" style="9" customWidth="1"/>
    <col min="8942" max="8942" width="14.6640625" style="9" customWidth="1"/>
    <col min="8943" max="8943" width="13" style="9" customWidth="1"/>
    <col min="8944" max="8944" width="13.88671875" style="9" customWidth="1"/>
    <col min="8945" max="8945" width="12.88671875" style="9" customWidth="1"/>
    <col min="8946" max="8946" width="13.5546875" style="9" customWidth="1"/>
    <col min="8947" max="8947" width="14" style="9" customWidth="1"/>
    <col min="8948" max="8948" width="12.109375" style="9" customWidth="1"/>
    <col min="8949" max="8949" width="9.6640625" style="9" customWidth="1"/>
    <col min="8950" max="8950" width="11.5546875" style="9" customWidth="1"/>
    <col min="8951" max="8951" width="11.44140625" style="9" customWidth="1"/>
    <col min="8952" max="8952" width="12.44140625" style="9" customWidth="1"/>
    <col min="8953" max="8953" width="9.6640625" style="9" customWidth="1"/>
    <col min="8954" max="8954" width="13.44140625" style="9" customWidth="1"/>
    <col min="8955" max="8955" width="12" style="9" customWidth="1"/>
    <col min="8956" max="8956" width="75.33203125" style="9" customWidth="1"/>
    <col min="8957" max="9192" width="8.88671875" style="9"/>
    <col min="9193" max="9193" width="8.44140625" style="9" customWidth="1"/>
    <col min="9194" max="9194" width="31" style="9" customWidth="1"/>
    <col min="9195" max="9195" width="7.5546875" style="9" customWidth="1"/>
    <col min="9196" max="9196" width="11.88671875" style="9" customWidth="1"/>
    <col min="9197" max="9197" width="15" style="9" customWidth="1"/>
    <col min="9198" max="9198" width="14.6640625" style="9" customWidth="1"/>
    <col min="9199" max="9199" width="13" style="9" customWidth="1"/>
    <col min="9200" max="9200" width="13.88671875" style="9" customWidth="1"/>
    <col min="9201" max="9201" width="12.88671875" style="9" customWidth="1"/>
    <col min="9202" max="9202" width="13.5546875" style="9" customWidth="1"/>
    <col min="9203" max="9203" width="14" style="9" customWidth="1"/>
    <col min="9204" max="9204" width="12.109375" style="9" customWidth="1"/>
    <col min="9205" max="9205" width="9.6640625" style="9" customWidth="1"/>
    <col min="9206" max="9206" width="11.5546875" style="9" customWidth="1"/>
    <col min="9207" max="9207" width="11.44140625" style="9" customWidth="1"/>
    <col min="9208" max="9208" width="12.44140625" style="9" customWidth="1"/>
    <col min="9209" max="9209" width="9.6640625" style="9" customWidth="1"/>
    <col min="9210" max="9210" width="13.44140625" style="9" customWidth="1"/>
    <col min="9211" max="9211" width="12" style="9" customWidth="1"/>
    <col min="9212" max="9212" width="75.33203125" style="9" customWidth="1"/>
    <col min="9213" max="9448" width="8.88671875" style="9"/>
    <col min="9449" max="9449" width="8.44140625" style="9" customWidth="1"/>
    <col min="9450" max="9450" width="31" style="9" customWidth="1"/>
    <col min="9451" max="9451" width="7.5546875" style="9" customWidth="1"/>
    <col min="9452" max="9452" width="11.88671875" style="9" customWidth="1"/>
    <col min="9453" max="9453" width="15" style="9" customWidth="1"/>
    <col min="9454" max="9454" width="14.6640625" style="9" customWidth="1"/>
    <col min="9455" max="9455" width="13" style="9" customWidth="1"/>
    <col min="9456" max="9456" width="13.88671875" style="9" customWidth="1"/>
    <col min="9457" max="9457" width="12.88671875" style="9" customWidth="1"/>
    <col min="9458" max="9458" width="13.5546875" style="9" customWidth="1"/>
    <col min="9459" max="9459" width="14" style="9" customWidth="1"/>
    <col min="9460" max="9460" width="12.109375" style="9" customWidth="1"/>
    <col min="9461" max="9461" width="9.6640625" style="9" customWidth="1"/>
    <col min="9462" max="9462" width="11.5546875" style="9" customWidth="1"/>
    <col min="9463" max="9463" width="11.44140625" style="9" customWidth="1"/>
    <col min="9464" max="9464" width="12.44140625" style="9" customWidth="1"/>
    <col min="9465" max="9465" width="9.6640625" style="9" customWidth="1"/>
    <col min="9466" max="9466" width="13.44140625" style="9" customWidth="1"/>
    <col min="9467" max="9467" width="12" style="9" customWidth="1"/>
    <col min="9468" max="9468" width="75.33203125" style="9" customWidth="1"/>
    <col min="9469" max="9704" width="8.88671875" style="9"/>
    <col min="9705" max="9705" width="8.44140625" style="9" customWidth="1"/>
    <col min="9706" max="9706" width="31" style="9" customWidth="1"/>
    <col min="9707" max="9707" width="7.5546875" style="9" customWidth="1"/>
    <col min="9708" max="9708" width="11.88671875" style="9" customWidth="1"/>
    <col min="9709" max="9709" width="15" style="9" customWidth="1"/>
    <col min="9710" max="9710" width="14.6640625" style="9" customWidth="1"/>
    <col min="9711" max="9711" width="13" style="9" customWidth="1"/>
    <col min="9712" max="9712" width="13.88671875" style="9" customWidth="1"/>
    <col min="9713" max="9713" width="12.88671875" style="9" customWidth="1"/>
    <col min="9714" max="9714" width="13.5546875" style="9" customWidth="1"/>
    <col min="9715" max="9715" width="14" style="9" customWidth="1"/>
    <col min="9716" max="9716" width="12.109375" style="9" customWidth="1"/>
    <col min="9717" max="9717" width="9.6640625" style="9" customWidth="1"/>
    <col min="9718" max="9718" width="11.5546875" style="9" customWidth="1"/>
    <col min="9719" max="9719" width="11.44140625" style="9" customWidth="1"/>
    <col min="9720" max="9720" width="12.44140625" style="9" customWidth="1"/>
    <col min="9721" max="9721" width="9.6640625" style="9" customWidth="1"/>
    <col min="9722" max="9722" width="13.44140625" style="9" customWidth="1"/>
    <col min="9723" max="9723" width="12" style="9" customWidth="1"/>
    <col min="9724" max="9724" width="75.33203125" style="9" customWidth="1"/>
    <col min="9725" max="9960" width="8.88671875" style="9"/>
    <col min="9961" max="9961" width="8.44140625" style="9" customWidth="1"/>
    <col min="9962" max="9962" width="31" style="9" customWidth="1"/>
    <col min="9963" max="9963" width="7.5546875" style="9" customWidth="1"/>
    <col min="9964" max="9964" width="11.88671875" style="9" customWidth="1"/>
    <col min="9965" max="9965" width="15" style="9" customWidth="1"/>
    <col min="9966" max="9966" width="14.6640625" style="9" customWidth="1"/>
    <col min="9967" max="9967" width="13" style="9" customWidth="1"/>
    <col min="9968" max="9968" width="13.88671875" style="9" customWidth="1"/>
    <col min="9969" max="9969" width="12.88671875" style="9" customWidth="1"/>
    <col min="9970" max="9970" width="13.5546875" style="9" customWidth="1"/>
    <col min="9971" max="9971" width="14" style="9" customWidth="1"/>
    <col min="9972" max="9972" width="12.109375" style="9" customWidth="1"/>
    <col min="9973" max="9973" width="9.6640625" style="9" customWidth="1"/>
    <col min="9974" max="9974" width="11.5546875" style="9" customWidth="1"/>
    <col min="9975" max="9975" width="11.44140625" style="9" customWidth="1"/>
    <col min="9976" max="9976" width="12.44140625" style="9" customWidth="1"/>
    <col min="9977" max="9977" width="9.6640625" style="9" customWidth="1"/>
    <col min="9978" max="9978" width="13.44140625" style="9" customWidth="1"/>
    <col min="9979" max="9979" width="12" style="9" customWidth="1"/>
    <col min="9980" max="9980" width="75.33203125" style="9" customWidth="1"/>
    <col min="9981" max="10216" width="8.88671875" style="9"/>
    <col min="10217" max="10217" width="8.44140625" style="9" customWidth="1"/>
    <col min="10218" max="10218" width="31" style="9" customWidth="1"/>
    <col min="10219" max="10219" width="7.5546875" style="9" customWidth="1"/>
    <col min="10220" max="10220" width="11.88671875" style="9" customWidth="1"/>
    <col min="10221" max="10221" width="15" style="9" customWidth="1"/>
    <col min="10222" max="10222" width="14.6640625" style="9" customWidth="1"/>
    <col min="10223" max="10223" width="13" style="9" customWidth="1"/>
    <col min="10224" max="10224" width="13.88671875" style="9" customWidth="1"/>
    <col min="10225" max="10225" width="12.88671875" style="9" customWidth="1"/>
    <col min="10226" max="10226" width="13.5546875" style="9" customWidth="1"/>
    <col min="10227" max="10227" width="14" style="9" customWidth="1"/>
    <col min="10228" max="10228" width="12.109375" style="9" customWidth="1"/>
    <col min="10229" max="10229" width="9.6640625" style="9" customWidth="1"/>
    <col min="10230" max="10230" width="11.5546875" style="9" customWidth="1"/>
    <col min="10231" max="10231" width="11.44140625" style="9" customWidth="1"/>
    <col min="10232" max="10232" width="12.44140625" style="9" customWidth="1"/>
    <col min="10233" max="10233" width="9.6640625" style="9" customWidth="1"/>
    <col min="10234" max="10234" width="13.44140625" style="9" customWidth="1"/>
    <col min="10235" max="10235" width="12" style="9" customWidth="1"/>
    <col min="10236" max="10236" width="75.33203125" style="9" customWidth="1"/>
    <col min="10237" max="10472" width="8.88671875" style="9"/>
    <col min="10473" max="10473" width="8.44140625" style="9" customWidth="1"/>
    <col min="10474" max="10474" width="31" style="9" customWidth="1"/>
    <col min="10475" max="10475" width="7.5546875" style="9" customWidth="1"/>
    <col min="10476" max="10476" width="11.88671875" style="9" customWidth="1"/>
    <col min="10477" max="10477" width="15" style="9" customWidth="1"/>
    <col min="10478" max="10478" width="14.6640625" style="9" customWidth="1"/>
    <col min="10479" max="10479" width="13" style="9" customWidth="1"/>
    <col min="10480" max="10480" width="13.88671875" style="9" customWidth="1"/>
    <col min="10481" max="10481" width="12.88671875" style="9" customWidth="1"/>
    <col min="10482" max="10482" width="13.5546875" style="9" customWidth="1"/>
    <col min="10483" max="10483" width="14" style="9" customWidth="1"/>
    <col min="10484" max="10484" width="12.109375" style="9" customWidth="1"/>
    <col min="10485" max="10485" width="9.6640625" style="9" customWidth="1"/>
    <col min="10486" max="10486" width="11.5546875" style="9" customWidth="1"/>
    <col min="10487" max="10487" width="11.44140625" style="9" customWidth="1"/>
    <col min="10488" max="10488" width="12.44140625" style="9" customWidth="1"/>
    <col min="10489" max="10489" width="9.6640625" style="9" customWidth="1"/>
    <col min="10490" max="10490" width="13.44140625" style="9" customWidth="1"/>
    <col min="10491" max="10491" width="12" style="9" customWidth="1"/>
    <col min="10492" max="10492" width="75.33203125" style="9" customWidth="1"/>
    <col min="10493" max="10728" width="8.88671875" style="9"/>
    <col min="10729" max="10729" width="8.44140625" style="9" customWidth="1"/>
    <col min="10730" max="10730" width="31" style="9" customWidth="1"/>
    <col min="10731" max="10731" width="7.5546875" style="9" customWidth="1"/>
    <col min="10732" max="10732" width="11.88671875" style="9" customWidth="1"/>
    <col min="10733" max="10733" width="15" style="9" customWidth="1"/>
    <col min="10734" max="10734" width="14.6640625" style="9" customWidth="1"/>
    <col min="10735" max="10735" width="13" style="9" customWidth="1"/>
    <col min="10736" max="10736" width="13.88671875" style="9" customWidth="1"/>
    <col min="10737" max="10737" width="12.88671875" style="9" customWidth="1"/>
    <col min="10738" max="10738" width="13.5546875" style="9" customWidth="1"/>
    <col min="10739" max="10739" width="14" style="9" customWidth="1"/>
    <col min="10740" max="10740" width="12.109375" style="9" customWidth="1"/>
    <col min="10741" max="10741" width="9.6640625" style="9" customWidth="1"/>
    <col min="10742" max="10742" width="11.5546875" style="9" customWidth="1"/>
    <col min="10743" max="10743" width="11.44140625" style="9" customWidth="1"/>
    <col min="10744" max="10744" width="12.44140625" style="9" customWidth="1"/>
    <col min="10745" max="10745" width="9.6640625" style="9" customWidth="1"/>
    <col min="10746" max="10746" width="13.44140625" style="9" customWidth="1"/>
    <col min="10747" max="10747" width="12" style="9" customWidth="1"/>
    <col min="10748" max="10748" width="75.33203125" style="9" customWidth="1"/>
    <col min="10749" max="10984" width="8.88671875" style="9"/>
    <col min="10985" max="10985" width="8.44140625" style="9" customWidth="1"/>
    <col min="10986" max="10986" width="31" style="9" customWidth="1"/>
    <col min="10987" max="10987" width="7.5546875" style="9" customWidth="1"/>
    <col min="10988" max="10988" width="11.88671875" style="9" customWidth="1"/>
    <col min="10989" max="10989" width="15" style="9" customWidth="1"/>
    <col min="10990" max="10990" width="14.6640625" style="9" customWidth="1"/>
    <col min="10991" max="10991" width="13" style="9" customWidth="1"/>
    <col min="10992" max="10992" width="13.88671875" style="9" customWidth="1"/>
    <col min="10993" max="10993" width="12.88671875" style="9" customWidth="1"/>
    <col min="10994" max="10994" width="13.5546875" style="9" customWidth="1"/>
    <col min="10995" max="10995" width="14" style="9" customWidth="1"/>
    <col min="10996" max="10996" width="12.109375" style="9" customWidth="1"/>
    <col min="10997" max="10997" width="9.6640625" style="9" customWidth="1"/>
    <col min="10998" max="10998" width="11.5546875" style="9" customWidth="1"/>
    <col min="10999" max="10999" width="11.44140625" style="9" customWidth="1"/>
    <col min="11000" max="11000" width="12.44140625" style="9" customWidth="1"/>
    <col min="11001" max="11001" width="9.6640625" style="9" customWidth="1"/>
    <col min="11002" max="11002" width="13.44140625" style="9" customWidth="1"/>
    <col min="11003" max="11003" width="12" style="9" customWidth="1"/>
    <col min="11004" max="11004" width="75.33203125" style="9" customWidth="1"/>
    <col min="11005" max="11240" width="8.88671875" style="9"/>
    <col min="11241" max="11241" width="8.44140625" style="9" customWidth="1"/>
    <col min="11242" max="11242" width="31" style="9" customWidth="1"/>
    <col min="11243" max="11243" width="7.5546875" style="9" customWidth="1"/>
    <col min="11244" max="11244" width="11.88671875" style="9" customWidth="1"/>
    <col min="11245" max="11245" width="15" style="9" customWidth="1"/>
    <col min="11246" max="11246" width="14.6640625" style="9" customWidth="1"/>
    <col min="11247" max="11247" width="13" style="9" customWidth="1"/>
    <col min="11248" max="11248" width="13.88671875" style="9" customWidth="1"/>
    <col min="11249" max="11249" width="12.88671875" style="9" customWidth="1"/>
    <col min="11250" max="11250" width="13.5546875" style="9" customWidth="1"/>
    <col min="11251" max="11251" width="14" style="9" customWidth="1"/>
    <col min="11252" max="11252" width="12.109375" style="9" customWidth="1"/>
    <col min="11253" max="11253" width="9.6640625" style="9" customWidth="1"/>
    <col min="11254" max="11254" width="11.5546875" style="9" customWidth="1"/>
    <col min="11255" max="11255" width="11.44140625" style="9" customWidth="1"/>
    <col min="11256" max="11256" width="12.44140625" style="9" customWidth="1"/>
    <col min="11257" max="11257" width="9.6640625" style="9" customWidth="1"/>
    <col min="11258" max="11258" width="13.44140625" style="9" customWidth="1"/>
    <col min="11259" max="11259" width="12" style="9" customWidth="1"/>
    <col min="11260" max="11260" width="75.33203125" style="9" customWidth="1"/>
    <col min="11261" max="11496" width="8.88671875" style="9"/>
    <col min="11497" max="11497" width="8.44140625" style="9" customWidth="1"/>
    <col min="11498" max="11498" width="31" style="9" customWidth="1"/>
    <col min="11499" max="11499" width="7.5546875" style="9" customWidth="1"/>
    <col min="11500" max="11500" width="11.88671875" style="9" customWidth="1"/>
    <col min="11501" max="11501" width="15" style="9" customWidth="1"/>
    <col min="11502" max="11502" width="14.6640625" style="9" customWidth="1"/>
    <col min="11503" max="11503" width="13" style="9" customWidth="1"/>
    <col min="11504" max="11504" width="13.88671875" style="9" customWidth="1"/>
    <col min="11505" max="11505" width="12.88671875" style="9" customWidth="1"/>
    <col min="11506" max="11506" width="13.5546875" style="9" customWidth="1"/>
    <col min="11507" max="11507" width="14" style="9" customWidth="1"/>
    <col min="11508" max="11508" width="12.109375" style="9" customWidth="1"/>
    <col min="11509" max="11509" width="9.6640625" style="9" customWidth="1"/>
    <col min="11510" max="11510" width="11.5546875" style="9" customWidth="1"/>
    <col min="11511" max="11511" width="11.44140625" style="9" customWidth="1"/>
    <col min="11512" max="11512" width="12.44140625" style="9" customWidth="1"/>
    <col min="11513" max="11513" width="9.6640625" style="9" customWidth="1"/>
    <col min="11514" max="11514" width="13.44140625" style="9" customWidth="1"/>
    <col min="11515" max="11515" width="12" style="9" customWidth="1"/>
    <col min="11516" max="11516" width="75.33203125" style="9" customWidth="1"/>
    <col min="11517" max="11752" width="8.88671875" style="9"/>
    <col min="11753" max="11753" width="8.44140625" style="9" customWidth="1"/>
    <col min="11754" max="11754" width="31" style="9" customWidth="1"/>
    <col min="11755" max="11755" width="7.5546875" style="9" customWidth="1"/>
    <col min="11756" max="11756" width="11.88671875" style="9" customWidth="1"/>
    <col min="11757" max="11757" width="15" style="9" customWidth="1"/>
    <col min="11758" max="11758" width="14.6640625" style="9" customWidth="1"/>
    <col min="11759" max="11759" width="13" style="9" customWidth="1"/>
    <col min="11760" max="11760" width="13.88671875" style="9" customWidth="1"/>
    <col min="11761" max="11761" width="12.88671875" style="9" customWidth="1"/>
    <col min="11762" max="11762" width="13.5546875" style="9" customWidth="1"/>
    <col min="11763" max="11763" width="14" style="9" customWidth="1"/>
    <col min="11764" max="11764" width="12.109375" style="9" customWidth="1"/>
    <col min="11765" max="11765" width="9.6640625" style="9" customWidth="1"/>
    <col min="11766" max="11766" width="11.5546875" style="9" customWidth="1"/>
    <col min="11767" max="11767" width="11.44140625" style="9" customWidth="1"/>
    <col min="11768" max="11768" width="12.44140625" style="9" customWidth="1"/>
    <col min="11769" max="11769" width="9.6640625" style="9" customWidth="1"/>
    <col min="11770" max="11770" width="13.44140625" style="9" customWidth="1"/>
    <col min="11771" max="11771" width="12" style="9" customWidth="1"/>
    <col min="11772" max="11772" width="75.33203125" style="9" customWidth="1"/>
    <col min="11773" max="12008" width="8.88671875" style="9"/>
    <col min="12009" max="12009" width="8.44140625" style="9" customWidth="1"/>
    <col min="12010" max="12010" width="31" style="9" customWidth="1"/>
    <col min="12011" max="12011" width="7.5546875" style="9" customWidth="1"/>
    <col min="12012" max="12012" width="11.88671875" style="9" customWidth="1"/>
    <col min="12013" max="12013" width="15" style="9" customWidth="1"/>
    <col min="12014" max="12014" width="14.6640625" style="9" customWidth="1"/>
    <col min="12015" max="12015" width="13" style="9" customWidth="1"/>
    <col min="12016" max="12016" width="13.88671875" style="9" customWidth="1"/>
    <col min="12017" max="12017" width="12.88671875" style="9" customWidth="1"/>
    <col min="12018" max="12018" width="13.5546875" style="9" customWidth="1"/>
    <col min="12019" max="12019" width="14" style="9" customWidth="1"/>
    <col min="12020" max="12020" width="12.109375" style="9" customWidth="1"/>
    <col min="12021" max="12021" width="9.6640625" style="9" customWidth="1"/>
    <col min="12022" max="12022" width="11.5546875" style="9" customWidth="1"/>
    <col min="12023" max="12023" width="11.44140625" style="9" customWidth="1"/>
    <col min="12024" max="12024" width="12.44140625" style="9" customWidth="1"/>
    <col min="12025" max="12025" width="9.6640625" style="9" customWidth="1"/>
    <col min="12026" max="12026" width="13.44140625" style="9" customWidth="1"/>
    <col min="12027" max="12027" width="12" style="9" customWidth="1"/>
    <col min="12028" max="12028" width="75.33203125" style="9" customWidth="1"/>
    <col min="12029" max="12264" width="8.88671875" style="9"/>
    <col min="12265" max="12265" width="8.44140625" style="9" customWidth="1"/>
    <col min="12266" max="12266" width="31" style="9" customWidth="1"/>
    <col min="12267" max="12267" width="7.5546875" style="9" customWidth="1"/>
    <col min="12268" max="12268" width="11.88671875" style="9" customWidth="1"/>
    <col min="12269" max="12269" width="15" style="9" customWidth="1"/>
    <col min="12270" max="12270" width="14.6640625" style="9" customWidth="1"/>
    <col min="12271" max="12271" width="13" style="9" customWidth="1"/>
    <col min="12272" max="12272" width="13.88671875" style="9" customWidth="1"/>
    <col min="12273" max="12273" width="12.88671875" style="9" customWidth="1"/>
    <col min="12274" max="12274" width="13.5546875" style="9" customWidth="1"/>
    <col min="12275" max="12275" width="14" style="9" customWidth="1"/>
    <col min="12276" max="12276" width="12.109375" style="9" customWidth="1"/>
    <col min="12277" max="12277" width="9.6640625" style="9" customWidth="1"/>
    <col min="12278" max="12278" width="11.5546875" style="9" customWidth="1"/>
    <col min="12279" max="12279" width="11.44140625" style="9" customWidth="1"/>
    <col min="12280" max="12280" width="12.44140625" style="9" customWidth="1"/>
    <col min="12281" max="12281" width="9.6640625" style="9" customWidth="1"/>
    <col min="12282" max="12282" width="13.44140625" style="9" customWidth="1"/>
    <col min="12283" max="12283" width="12" style="9" customWidth="1"/>
    <col min="12284" max="12284" width="75.33203125" style="9" customWidth="1"/>
    <col min="12285" max="12520" width="8.88671875" style="9"/>
    <col min="12521" max="12521" width="8.44140625" style="9" customWidth="1"/>
    <col min="12522" max="12522" width="31" style="9" customWidth="1"/>
    <col min="12523" max="12523" width="7.5546875" style="9" customWidth="1"/>
    <col min="12524" max="12524" width="11.88671875" style="9" customWidth="1"/>
    <col min="12525" max="12525" width="15" style="9" customWidth="1"/>
    <col min="12526" max="12526" width="14.6640625" style="9" customWidth="1"/>
    <col min="12527" max="12527" width="13" style="9" customWidth="1"/>
    <col min="12528" max="12528" width="13.88671875" style="9" customWidth="1"/>
    <col min="12529" max="12529" width="12.88671875" style="9" customWidth="1"/>
    <col min="12530" max="12530" width="13.5546875" style="9" customWidth="1"/>
    <col min="12531" max="12531" width="14" style="9" customWidth="1"/>
    <col min="12532" max="12532" width="12.109375" style="9" customWidth="1"/>
    <col min="12533" max="12533" width="9.6640625" style="9" customWidth="1"/>
    <col min="12534" max="12534" width="11.5546875" style="9" customWidth="1"/>
    <col min="12535" max="12535" width="11.44140625" style="9" customWidth="1"/>
    <col min="12536" max="12536" width="12.44140625" style="9" customWidth="1"/>
    <col min="12537" max="12537" width="9.6640625" style="9" customWidth="1"/>
    <col min="12538" max="12538" width="13.44140625" style="9" customWidth="1"/>
    <col min="12539" max="12539" width="12" style="9" customWidth="1"/>
    <col min="12540" max="12540" width="75.33203125" style="9" customWidth="1"/>
    <col min="12541" max="12776" width="8.88671875" style="9"/>
    <col min="12777" max="12777" width="8.44140625" style="9" customWidth="1"/>
    <col min="12778" max="12778" width="31" style="9" customWidth="1"/>
    <col min="12779" max="12779" width="7.5546875" style="9" customWidth="1"/>
    <col min="12780" max="12780" width="11.88671875" style="9" customWidth="1"/>
    <col min="12781" max="12781" width="15" style="9" customWidth="1"/>
    <col min="12782" max="12782" width="14.6640625" style="9" customWidth="1"/>
    <col min="12783" max="12783" width="13" style="9" customWidth="1"/>
    <col min="12784" max="12784" width="13.88671875" style="9" customWidth="1"/>
    <col min="12785" max="12785" width="12.88671875" style="9" customWidth="1"/>
    <col min="12786" max="12786" width="13.5546875" style="9" customWidth="1"/>
    <col min="12787" max="12787" width="14" style="9" customWidth="1"/>
    <col min="12788" max="12788" width="12.109375" style="9" customWidth="1"/>
    <col min="12789" max="12789" width="9.6640625" style="9" customWidth="1"/>
    <col min="12790" max="12790" width="11.5546875" style="9" customWidth="1"/>
    <col min="12791" max="12791" width="11.44140625" style="9" customWidth="1"/>
    <col min="12792" max="12792" width="12.44140625" style="9" customWidth="1"/>
    <col min="12793" max="12793" width="9.6640625" style="9" customWidth="1"/>
    <col min="12794" max="12794" width="13.44140625" style="9" customWidth="1"/>
    <col min="12795" max="12795" width="12" style="9" customWidth="1"/>
    <col min="12796" max="12796" width="75.33203125" style="9" customWidth="1"/>
    <col min="12797" max="13032" width="8.88671875" style="9"/>
    <col min="13033" max="13033" width="8.44140625" style="9" customWidth="1"/>
    <col min="13034" max="13034" width="31" style="9" customWidth="1"/>
    <col min="13035" max="13035" width="7.5546875" style="9" customWidth="1"/>
    <col min="13036" max="13036" width="11.88671875" style="9" customWidth="1"/>
    <col min="13037" max="13037" width="15" style="9" customWidth="1"/>
    <col min="13038" max="13038" width="14.6640625" style="9" customWidth="1"/>
    <col min="13039" max="13039" width="13" style="9" customWidth="1"/>
    <col min="13040" max="13040" width="13.88671875" style="9" customWidth="1"/>
    <col min="13041" max="13041" width="12.88671875" style="9" customWidth="1"/>
    <col min="13042" max="13042" width="13.5546875" style="9" customWidth="1"/>
    <col min="13043" max="13043" width="14" style="9" customWidth="1"/>
    <col min="13044" max="13044" width="12.109375" style="9" customWidth="1"/>
    <col min="13045" max="13045" width="9.6640625" style="9" customWidth="1"/>
    <col min="13046" max="13046" width="11.5546875" style="9" customWidth="1"/>
    <col min="13047" max="13047" width="11.44140625" style="9" customWidth="1"/>
    <col min="13048" max="13048" width="12.44140625" style="9" customWidth="1"/>
    <col min="13049" max="13049" width="9.6640625" style="9" customWidth="1"/>
    <col min="13050" max="13050" width="13.44140625" style="9" customWidth="1"/>
    <col min="13051" max="13051" width="12" style="9" customWidth="1"/>
    <col min="13052" max="13052" width="75.33203125" style="9" customWidth="1"/>
    <col min="13053" max="13288" width="8.88671875" style="9"/>
    <col min="13289" max="13289" width="8.44140625" style="9" customWidth="1"/>
    <col min="13290" max="13290" width="31" style="9" customWidth="1"/>
    <col min="13291" max="13291" width="7.5546875" style="9" customWidth="1"/>
    <col min="13292" max="13292" width="11.88671875" style="9" customWidth="1"/>
    <col min="13293" max="13293" width="15" style="9" customWidth="1"/>
    <col min="13294" max="13294" width="14.6640625" style="9" customWidth="1"/>
    <col min="13295" max="13295" width="13" style="9" customWidth="1"/>
    <col min="13296" max="13296" width="13.88671875" style="9" customWidth="1"/>
    <col min="13297" max="13297" width="12.88671875" style="9" customWidth="1"/>
    <col min="13298" max="13298" width="13.5546875" style="9" customWidth="1"/>
    <col min="13299" max="13299" width="14" style="9" customWidth="1"/>
    <col min="13300" max="13300" width="12.109375" style="9" customWidth="1"/>
    <col min="13301" max="13301" width="9.6640625" style="9" customWidth="1"/>
    <col min="13302" max="13302" width="11.5546875" style="9" customWidth="1"/>
    <col min="13303" max="13303" width="11.44140625" style="9" customWidth="1"/>
    <col min="13304" max="13304" width="12.44140625" style="9" customWidth="1"/>
    <col min="13305" max="13305" width="9.6640625" style="9" customWidth="1"/>
    <col min="13306" max="13306" width="13.44140625" style="9" customWidth="1"/>
    <col min="13307" max="13307" width="12" style="9" customWidth="1"/>
    <col min="13308" max="13308" width="75.33203125" style="9" customWidth="1"/>
    <col min="13309" max="13544" width="8.88671875" style="9"/>
    <col min="13545" max="13545" width="8.44140625" style="9" customWidth="1"/>
    <col min="13546" max="13546" width="31" style="9" customWidth="1"/>
    <col min="13547" max="13547" width="7.5546875" style="9" customWidth="1"/>
    <col min="13548" max="13548" width="11.88671875" style="9" customWidth="1"/>
    <col min="13549" max="13549" width="15" style="9" customWidth="1"/>
    <col min="13550" max="13550" width="14.6640625" style="9" customWidth="1"/>
    <col min="13551" max="13551" width="13" style="9" customWidth="1"/>
    <col min="13552" max="13552" width="13.88671875" style="9" customWidth="1"/>
    <col min="13553" max="13553" width="12.88671875" style="9" customWidth="1"/>
    <col min="13554" max="13554" width="13.5546875" style="9" customWidth="1"/>
    <col min="13555" max="13555" width="14" style="9" customWidth="1"/>
    <col min="13556" max="13556" width="12.109375" style="9" customWidth="1"/>
    <col min="13557" max="13557" width="9.6640625" style="9" customWidth="1"/>
    <col min="13558" max="13558" width="11.5546875" style="9" customWidth="1"/>
    <col min="13559" max="13559" width="11.44140625" style="9" customWidth="1"/>
    <col min="13560" max="13560" width="12.44140625" style="9" customWidth="1"/>
    <col min="13561" max="13561" width="9.6640625" style="9" customWidth="1"/>
    <col min="13562" max="13562" width="13.44140625" style="9" customWidth="1"/>
    <col min="13563" max="13563" width="12" style="9" customWidth="1"/>
    <col min="13564" max="13564" width="75.33203125" style="9" customWidth="1"/>
    <col min="13565" max="13800" width="8.88671875" style="9"/>
    <col min="13801" max="13801" width="8.44140625" style="9" customWidth="1"/>
    <col min="13802" max="13802" width="31" style="9" customWidth="1"/>
    <col min="13803" max="13803" width="7.5546875" style="9" customWidth="1"/>
    <col min="13804" max="13804" width="11.88671875" style="9" customWidth="1"/>
    <col min="13805" max="13805" width="15" style="9" customWidth="1"/>
    <col min="13806" max="13806" width="14.6640625" style="9" customWidth="1"/>
    <col min="13807" max="13807" width="13" style="9" customWidth="1"/>
    <col min="13808" max="13808" width="13.88671875" style="9" customWidth="1"/>
    <col min="13809" max="13809" width="12.88671875" style="9" customWidth="1"/>
    <col min="13810" max="13810" width="13.5546875" style="9" customWidth="1"/>
    <col min="13811" max="13811" width="14" style="9" customWidth="1"/>
    <col min="13812" max="13812" width="12.109375" style="9" customWidth="1"/>
    <col min="13813" max="13813" width="9.6640625" style="9" customWidth="1"/>
    <col min="13814" max="13814" width="11.5546875" style="9" customWidth="1"/>
    <col min="13815" max="13815" width="11.44140625" style="9" customWidth="1"/>
    <col min="13816" max="13816" width="12.44140625" style="9" customWidth="1"/>
    <col min="13817" max="13817" width="9.6640625" style="9" customWidth="1"/>
    <col min="13818" max="13818" width="13.44140625" style="9" customWidth="1"/>
    <col min="13819" max="13819" width="12" style="9" customWidth="1"/>
    <col min="13820" max="13820" width="75.33203125" style="9" customWidth="1"/>
    <col min="13821" max="14056" width="8.88671875" style="9"/>
    <col min="14057" max="14057" width="8.44140625" style="9" customWidth="1"/>
    <col min="14058" max="14058" width="31" style="9" customWidth="1"/>
    <col min="14059" max="14059" width="7.5546875" style="9" customWidth="1"/>
    <col min="14060" max="14060" width="11.88671875" style="9" customWidth="1"/>
    <col min="14061" max="14061" width="15" style="9" customWidth="1"/>
    <col min="14062" max="14062" width="14.6640625" style="9" customWidth="1"/>
    <col min="14063" max="14063" width="13" style="9" customWidth="1"/>
    <col min="14064" max="14064" width="13.88671875" style="9" customWidth="1"/>
    <col min="14065" max="14065" width="12.88671875" style="9" customWidth="1"/>
    <col min="14066" max="14066" width="13.5546875" style="9" customWidth="1"/>
    <col min="14067" max="14067" width="14" style="9" customWidth="1"/>
    <col min="14068" max="14068" width="12.109375" style="9" customWidth="1"/>
    <col min="14069" max="14069" width="9.6640625" style="9" customWidth="1"/>
    <col min="14070" max="14070" width="11.5546875" style="9" customWidth="1"/>
    <col min="14071" max="14071" width="11.44140625" style="9" customWidth="1"/>
    <col min="14072" max="14072" width="12.44140625" style="9" customWidth="1"/>
    <col min="14073" max="14073" width="9.6640625" style="9" customWidth="1"/>
    <col min="14074" max="14074" width="13.44140625" style="9" customWidth="1"/>
    <col min="14075" max="14075" width="12" style="9" customWidth="1"/>
    <col min="14076" max="14076" width="75.33203125" style="9" customWidth="1"/>
    <col min="14077" max="14312" width="8.88671875" style="9"/>
    <col min="14313" max="14313" width="8.44140625" style="9" customWidth="1"/>
    <col min="14314" max="14314" width="31" style="9" customWidth="1"/>
    <col min="14315" max="14315" width="7.5546875" style="9" customWidth="1"/>
    <col min="14316" max="14316" width="11.88671875" style="9" customWidth="1"/>
    <col min="14317" max="14317" width="15" style="9" customWidth="1"/>
    <col min="14318" max="14318" width="14.6640625" style="9" customWidth="1"/>
    <col min="14319" max="14319" width="13" style="9" customWidth="1"/>
    <col min="14320" max="14320" width="13.88671875" style="9" customWidth="1"/>
    <col min="14321" max="14321" width="12.88671875" style="9" customWidth="1"/>
    <col min="14322" max="14322" width="13.5546875" style="9" customWidth="1"/>
    <col min="14323" max="14323" width="14" style="9" customWidth="1"/>
    <col min="14324" max="14324" width="12.109375" style="9" customWidth="1"/>
    <col min="14325" max="14325" width="9.6640625" style="9" customWidth="1"/>
    <col min="14326" max="14326" width="11.5546875" style="9" customWidth="1"/>
    <col min="14327" max="14327" width="11.44140625" style="9" customWidth="1"/>
    <col min="14328" max="14328" width="12.44140625" style="9" customWidth="1"/>
    <col min="14329" max="14329" width="9.6640625" style="9" customWidth="1"/>
    <col min="14330" max="14330" width="13.44140625" style="9" customWidth="1"/>
    <col min="14331" max="14331" width="12" style="9" customWidth="1"/>
    <col min="14332" max="14332" width="75.33203125" style="9" customWidth="1"/>
    <col min="14333" max="14568" width="8.88671875" style="9"/>
    <col min="14569" max="14569" width="8.44140625" style="9" customWidth="1"/>
    <col min="14570" max="14570" width="31" style="9" customWidth="1"/>
    <col min="14571" max="14571" width="7.5546875" style="9" customWidth="1"/>
    <col min="14572" max="14572" width="11.88671875" style="9" customWidth="1"/>
    <col min="14573" max="14573" width="15" style="9" customWidth="1"/>
    <col min="14574" max="14574" width="14.6640625" style="9" customWidth="1"/>
    <col min="14575" max="14575" width="13" style="9" customWidth="1"/>
    <col min="14576" max="14576" width="13.88671875" style="9" customWidth="1"/>
    <col min="14577" max="14577" width="12.88671875" style="9" customWidth="1"/>
    <col min="14578" max="14578" width="13.5546875" style="9" customWidth="1"/>
    <col min="14579" max="14579" width="14" style="9" customWidth="1"/>
    <col min="14580" max="14580" width="12.109375" style="9" customWidth="1"/>
    <col min="14581" max="14581" width="9.6640625" style="9" customWidth="1"/>
    <col min="14582" max="14582" width="11.5546875" style="9" customWidth="1"/>
    <col min="14583" max="14583" width="11.44140625" style="9" customWidth="1"/>
    <col min="14584" max="14584" width="12.44140625" style="9" customWidth="1"/>
    <col min="14585" max="14585" width="9.6640625" style="9" customWidth="1"/>
    <col min="14586" max="14586" width="13.44140625" style="9" customWidth="1"/>
    <col min="14587" max="14587" width="12" style="9" customWidth="1"/>
    <col min="14588" max="14588" width="75.33203125" style="9" customWidth="1"/>
    <col min="14589" max="14824" width="8.88671875" style="9"/>
    <col min="14825" max="14825" width="8.44140625" style="9" customWidth="1"/>
    <col min="14826" max="14826" width="31" style="9" customWidth="1"/>
    <col min="14827" max="14827" width="7.5546875" style="9" customWidth="1"/>
    <col min="14828" max="14828" width="11.88671875" style="9" customWidth="1"/>
    <col min="14829" max="14829" width="15" style="9" customWidth="1"/>
    <col min="14830" max="14830" width="14.6640625" style="9" customWidth="1"/>
    <col min="14831" max="14831" width="13" style="9" customWidth="1"/>
    <col min="14832" max="14832" width="13.88671875" style="9" customWidth="1"/>
    <col min="14833" max="14833" width="12.88671875" style="9" customWidth="1"/>
    <col min="14834" max="14834" width="13.5546875" style="9" customWidth="1"/>
    <col min="14835" max="14835" width="14" style="9" customWidth="1"/>
    <col min="14836" max="14836" width="12.109375" style="9" customWidth="1"/>
    <col min="14837" max="14837" width="9.6640625" style="9" customWidth="1"/>
    <col min="14838" max="14838" width="11.5546875" style="9" customWidth="1"/>
    <col min="14839" max="14839" width="11.44140625" style="9" customWidth="1"/>
    <col min="14840" max="14840" width="12.44140625" style="9" customWidth="1"/>
    <col min="14841" max="14841" width="9.6640625" style="9" customWidth="1"/>
    <col min="14842" max="14842" width="13.44140625" style="9" customWidth="1"/>
    <col min="14843" max="14843" width="12" style="9" customWidth="1"/>
    <col min="14844" max="14844" width="75.33203125" style="9" customWidth="1"/>
    <col min="14845" max="15080" width="8.88671875" style="9"/>
    <col min="15081" max="15081" width="8.44140625" style="9" customWidth="1"/>
    <col min="15082" max="15082" width="31" style="9" customWidth="1"/>
    <col min="15083" max="15083" width="7.5546875" style="9" customWidth="1"/>
    <col min="15084" max="15084" width="11.88671875" style="9" customWidth="1"/>
    <col min="15085" max="15085" width="15" style="9" customWidth="1"/>
    <col min="15086" max="15086" width="14.6640625" style="9" customWidth="1"/>
    <col min="15087" max="15087" width="13" style="9" customWidth="1"/>
    <col min="15088" max="15088" width="13.88671875" style="9" customWidth="1"/>
    <col min="15089" max="15089" width="12.88671875" style="9" customWidth="1"/>
    <col min="15090" max="15090" width="13.5546875" style="9" customWidth="1"/>
    <col min="15091" max="15091" width="14" style="9" customWidth="1"/>
    <col min="15092" max="15092" width="12.109375" style="9" customWidth="1"/>
    <col min="15093" max="15093" width="9.6640625" style="9" customWidth="1"/>
    <col min="15094" max="15094" width="11.5546875" style="9" customWidth="1"/>
    <col min="15095" max="15095" width="11.44140625" style="9" customWidth="1"/>
    <col min="15096" max="15096" width="12.44140625" style="9" customWidth="1"/>
    <col min="15097" max="15097" width="9.6640625" style="9" customWidth="1"/>
    <col min="15098" max="15098" width="13.44140625" style="9" customWidth="1"/>
    <col min="15099" max="15099" width="12" style="9" customWidth="1"/>
    <col min="15100" max="15100" width="75.33203125" style="9" customWidth="1"/>
    <col min="15101" max="15336" width="8.88671875" style="9"/>
    <col min="15337" max="15337" width="8.44140625" style="9" customWidth="1"/>
    <col min="15338" max="15338" width="31" style="9" customWidth="1"/>
    <col min="15339" max="15339" width="7.5546875" style="9" customWidth="1"/>
    <col min="15340" max="15340" width="11.88671875" style="9" customWidth="1"/>
    <col min="15341" max="15341" width="15" style="9" customWidth="1"/>
    <col min="15342" max="15342" width="14.6640625" style="9" customWidth="1"/>
    <col min="15343" max="15343" width="13" style="9" customWidth="1"/>
    <col min="15344" max="15344" width="13.88671875" style="9" customWidth="1"/>
    <col min="15345" max="15345" width="12.88671875" style="9" customWidth="1"/>
    <col min="15346" max="15346" width="13.5546875" style="9" customWidth="1"/>
    <col min="15347" max="15347" width="14" style="9" customWidth="1"/>
    <col min="15348" max="15348" width="12.109375" style="9" customWidth="1"/>
    <col min="15349" max="15349" width="9.6640625" style="9" customWidth="1"/>
    <col min="15350" max="15350" width="11.5546875" style="9" customWidth="1"/>
    <col min="15351" max="15351" width="11.44140625" style="9" customWidth="1"/>
    <col min="15352" max="15352" width="12.44140625" style="9" customWidth="1"/>
    <col min="15353" max="15353" width="9.6640625" style="9" customWidth="1"/>
    <col min="15354" max="15354" width="13.44140625" style="9" customWidth="1"/>
    <col min="15355" max="15355" width="12" style="9" customWidth="1"/>
    <col min="15356" max="15356" width="75.33203125" style="9" customWidth="1"/>
    <col min="15357" max="15592" width="8.88671875" style="9"/>
    <col min="15593" max="15593" width="8.44140625" style="9" customWidth="1"/>
    <col min="15594" max="15594" width="31" style="9" customWidth="1"/>
    <col min="15595" max="15595" width="7.5546875" style="9" customWidth="1"/>
    <col min="15596" max="15596" width="11.88671875" style="9" customWidth="1"/>
    <col min="15597" max="15597" width="15" style="9" customWidth="1"/>
    <col min="15598" max="15598" width="14.6640625" style="9" customWidth="1"/>
    <col min="15599" max="15599" width="13" style="9" customWidth="1"/>
    <col min="15600" max="15600" width="13.88671875" style="9" customWidth="1"/>
    <col min="15601" max="15601" width="12.88671875" style="9" customWidth="1"/>
    <col min="15602" max="15602" width="13.5546875" style="9" customWidth="1"/>
    <col min="15603" max="15603" width="14" style="9" customWidth="1"/>
    <col min="15604" max="15604" width="12.109375" style="9" customWidth="1"/>
    <col min="15605" max="15605" width="9.6640625" style="9" customWidth="1"/>
    <col min="15606" max="15606" width="11.5546875" style="9" customWidth="1"/>
    <col min="15607" max="15607" width="11.44140625" style="9" customWidth="1"/>
    <col min="15608" max="15608" width="12.44140625" style="9" customWidth="1"/>
    <col min="15609" max="15609" width="9.6640625" style="9" customWidth="1"/>
    <col min="15610" max="15610" width="13.44140625" style="9" customWidth="1"/>
    <col min="15611" max="15611" width="12" style="9" customWidth="1"/>
    <col min="15612" max="15612" width="75.33203125" style="9" customWidth="1"/>
    <col min="15613" max="15848" width="8.88671875" style="9"/>
    <col min="15849" max="15849" width="8.44140625" style="9" customWidth="1"/>
    <col min="15850" max="15850" width="31" style="9" customWidth="1"/>
    <col min="15851" max="15851" width="7.5546875" style="9" customWidth="1"/>
    <col min="15852" max="15852" width="11.88671875" style="9" customWidth="1"/>
    <col min="15853" max="15853" width="15" style="9" customWidth="1"/>
    <col min="15854" max="15854" width="14.6640625" style="9" customWidth="1"/>
    <col min="15855" max="15855" width="13" style="9" customWidth="1"/>
    <col min="15856" max="15856" width="13.88671875" style="9" customWidth="1"/>
    <col min="15857" max="15857" width="12.88671875" style="9" customWidth="1"/>
    <col min="15858" max="15858" width="13.5546875" style="9" customWidth="1"/>
    <col min="15859" max="15859" width="14" style="9" customWidth="1"/>
    <col min="15860" max="15860" width="12.109375" style="9" customWidth="1"/>
    <col min="15861" max="15861" width="9.6640625" style="9" customWidth="1"/>
    <col min="15862" max="15862" width="11.5546875" style="9" customWidth="1"/>
    <col min="15863" max="15863" width="11.44140625" style="9" customWidth="1"/>
    <col min="15864" max="15864" width="12.44140625" style="9" customWidth="1"/>
    <col min="15865" max="15865" width="9.6640625" style="9" customWidth="1"/>
    <col min="15866" max="15866" width="13.44140625" style="9" customWidth="1"/>
    <col min="15867" max="15867" width="12" style="9" customWidth="1"/>
    <col min="15868" max="15868" width="75.33203125" style="9" customWidth="1"/>
    <col min="15869" max="16104" width="8.88671875" style="9"/>
    <col min="16105" max="16105" width="8.44140625" style="9" customWidth="1"/>
    <col min="16106" max="16106" width="31" style="9" customWidth="1"/>
    <col min="16107" max="16107" width="7.5546875" style="9" customWidth="1"/>
    <col min="16108" max="16108" width="11.88671875" style="9" customWidth="1"/>
    <col min="16109" max="16109" width="15" style="9" customWidth="1"/>
    <col min="16110" max="16110" width="14.6640625" style="9" customWidth="1"/>
    <col min="16111" max="16111" width="13" style="9" customWidth="1"/>
    <col min="16112" max="16112" width="13.88671875" style="9" customWidth="1"/>
    <col min="16113" max="16113" width="12.88671875" style="9" customWidth="1"/>
    <col min="16114" max="16114" width="13.5546875" style="9" customWidth="1"/>
    <col min="16115" max="16115" width="14" style="9" customWidth="1"/>
    <col min="16116" max="16116" width="12.109375" style="9" customWidth="1"/>
    <col min="16117" max="16117" width="9.6640625" style="9" customWidth="1"/>
    <col min="16118" max="16118" width="11.5546875" style="9" customWidth="1"/>
    <col min="16119" max="16119" width="11.44140625" style="9" customWidth="1"/>
    <col min="16120" max="16120" width="12.44140625" style="9" customWidth="1"/>
    <col min="16121" max="16121" width="9.6640625" style="9" customWidth="1"/>
    <col min="16122" max="16122" width="13.44140625" style="9" customWidth="1"/>
    <col min="16123" max="16123" width="12" style="9" customWidth="1"/>
    <col min="16124" max="16124" width="75.33203125" style="9" customWidth="1"/>
    <col min="16125" max="16384" width="8.88671875" style="9"/>
  </cols>
  <sheetData>
    <row r="1" spans="1:64" s="3" customFormat="1" ht="46.5" customHeight="1">
      <c r="A1" s="1"/>
      <c r="B1" s="245" t="s">
        <v>166</v>
      </c>
      <c r="C1" s="245"/>
      <c r="D1" s="245"/>
      <c r="E1" s="245"/>
      <c r="F1" s="245"/>
      <c r="G1" s="245"/>
      <c r="H1" s="245"/>
      <c r="I1" s="245"/>
      <c r="J1" s="245"/>
      <c r="K1" s="245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s="6" customFormat="1" ht="51.75" customHeight="1">
      <c r="A2" s="4"/>
      <c r="B2" s="246" t="s">
        <v>110</v>
      </c>
      <c r="C2" s="246"/>
      <c r="D2" s="246"/>
      <c r="E2" s="246"/>
      <c r="F2" s="246"/>
      <c r="G2" s="246"/>
      <c r="H2" s="246"/>
      <c r="I2" s="246"/>
      <c r="J2" s="246"/>
      <c r="K2" s="24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</row>
    <row r="3" spans="1:64" ht="36.6" customHeight="1">
      <c r="B3" s="247" t="s">
        <v>111</v>
      </c>
      <c r="C3" s="247"/>
      <c r="D3" s="247"/>
      <c r="E3" s="247"/>
      <c r="F3" s="247"/>
      <c r="G3" s="247"/>
      <c r="H3" s="247"/>
      <c r="I3" s="247"/>
      <c r="J3" s="247"/>
      <c r="K3" s="247"/>
    </row>
    <row r="4" spans="1:64" s="12" customFormat="1" ht="27.75" customHeight="1">
      <c r="A4" s="10"/>
      <c r="B4" s="248" t="s">
        <v>0</v>
      </c>
      <c r="C4" s="248" t="s">
        <v>1</v>
      </c>
      <c r="D4" s="248" t="s">
        <v>2</v>
      </c>
      <c r="E4" s="251" t="s">
        <v>3</v>
      </c>
      <c r="F4" s="252"/>
      <c r="G4" s="252"/>
      <c r="H4" s="252"/>
      <c r="I4" s="252"/>
      <c r="J4" s="252"/>
      <c r="K4" s="253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</row>
    <row r="5" spans="1:64" s="15" customFormat="1" ht="25.5" customHeight="1">
      <c r="A5" s="13"/>
      <c r="B5" s="249"/>
      <c r="C5" s="249"/>
      <c r="D5" s="249"/>
      <c r="E5" s="248" t="s">
        <v>4</v>
      </c>
      <c r="F5" s="251" t="s">
        <v>5</v>
      </c>
      <c r="G5" s="252"/>
      <c r="H5" s="252"/>
      <c r="I5" s="252"/>
      <c r="J5" s="252"/>
      <c r="K5" s="25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</row>
    <row r="6" spans="1:64" s="15" customFormat="1" ht="25.5" customHeight="1">
      <c r="A6" s="13"/>
      <c r="B6" s="249"/>
      <c r="C6" s="249"/>
      <c r="D6" s="249"/>
      <c r="E6" s="249"/>
      <c r="F6" s="248" t="s">
        <v>127</v>
      </c>
      <c r="G6" s="248" t="s">
        <v>128</v>
      </c>
      <c r="H6" s="254" t="s">
        <v>6</v>
      </c>
      <c r="I6" s="251" t="s">
        <v>7</v>
      </c>
      <c r="J6" s="252"/>
      <c r="K6" s="253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4" s="19" customFormat="1" ht="88.95" customHeight="1">
      <c r="A7" s="16"/>
      <c r="B7" s="250"/>
      <c r="C7" s="250"/>
      <c r="D7" s="250"/>
      <c r="E7" s="250"/>
      <c r="F7" s="250"/>
      <c r="G7" s="250"/>
      <c r="H7" s="255"/>
      <c r="I7" s="17" t="s">
        <v>8</v>
      </c>
      <c r="J7" s="17" t="s">
        <v>9</v>
      </c>
      <c r="K7" s="17" t="s">
        <v>10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</row>
    <row r="8" spans="1:64" s="19" customFormat="1" ht="23.25" customHeight="1">
      <c r="A8" s="16"/>
      <c r="B8" s="20" t="s">
        <v>11</v>
      </c>
      <c r="C8" s="21"/>
      <c r="D8" s="22"/>
      <c r="E8" s="106">
        <f t="shared" ref="E8:E14" si="0">SUM(F8:K8)</f>
        <v>21558814.999999996</v>
      </c>
      <c r="F8" s="106">
        <f>F9+F10</f>
        <v>7964824.5</v>
      </c>
      <c r="G8" s="106">
        <f>G9+G10</f>
        <v>12045213.979999999</v>
      </c>
      <c r="H8" s="106">
        <f t="shared" ref="H8:K8" si="1">H9+H10</f>
        <v>1456769.6</v>
      </c>
      <c r="I8" s="106">
        <f t="shared" si="1"/>
        <v>3.59</v>
      </c>
      <c r="J8" s="106">
        <f t="shared" si="1"/>
        <v>92003.33</v>
      </c>
      <c r="K8" s="106">
        <f t="shared" si="1"/>
        <v>0</v>
      </c>
      <c r="L8" s="231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</row>
    <row r="9" spans="1:64" s="19" customFormat="1" ht="31.95" customHeight="1">
      <c r="A9" s="16"/>
      <c r="B9" s="21" t="s">
        <v>12</v>
      </c>
      <c r="C9" s="21"/>
      <c r="D9" s="22"/>
      <c r="E9" s="106">
        <f t="shared" si="0"/>
        <v>20578810.150000002</v>
      </c>
      <c r="F9" s="107">
        <f>F146-F10-F11</f>
        <v>7620821.2400000002</v>
      </c>
      <c r="G9" s="107">
        <f>G146-G10-G11</f>
        <v>11596142.149999999</v>
      </c>
      <c r="H9" s="107">
        <f>H146-H10-H11</f>
        <v>1271846.76</v>
      </c>
      <c r="I9" s="107">
        <f>I146-I10+I11</f>
        <v>0</v>
      </c>
      <c r="J9" s="107">
        <f>J146-J10+J11</f>
        <v>90000</v>
      </c>
      <c r="K9" s="107">
        <f>K146-K10+K11</f>
        <v>0</v>
      </c>
      <c r="L9" s="231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</row>
    <row r="10" spans="1:64" s="27" customFormat="1" ht="47.4" customHeight="1">
      <c r="A10" s="23"/>
      <c r="B10" s="24" t="s">
        <v>13</v>
      </c>
      <c r="C10" s="25"/>
      <c r="D10" s="26"/>
      <c r="E10" s="108">
        <f t="shared" si="0"/>
        <v>980004.85</v>
      </c>
      <c r="F10" s="109">
        <f>293820.02+50000+183.24</f>
        <v>344003.26</v>
      </c>
      <c r="G10" s="109">
        <f>295194.38+36613.14+102962.08+13585.59+716.64</f>
        <v>449071.83000000007</v>
      </c>
      <c r="H10" s="109">
        <f>179660.21+2495.51+2767.12</f>
        <v>184922.84</v>
      </c>
      <c r="I10" s="109">
        <v>3.59</v>
      </c>
      <c r="J10" s="109">
        <v>2003.33</v>
      </c>
      <c r="K10" s="109">
        <v>0</v>
      </c>
      <c r="L10" s="231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</row>
    <row r="11" spans="1:64" s="153" customFormat="1" ht="31.2" customHeight="1">
      <c r="A11" s="147"/>
      <c r="B11" s="148" t="s">
        <v>129</v>
      </c>
      <c r="C11" s="149"/>
      <c r="D11" s="150"/>
      <c r="E11" s="151">
        <f t="shared" si="0"/>
        <v>-3667</v>
      </c>
      <c r="F11" s="152">
        <v>-183.24</v>
      </c>
      <c r="G11" s="152">
        <v>-716.64</v>
      </c>
      <c r="H11" s="152">
        <v>-2767.12</v>
      </c>
      <c r="I11" s="152">
        <v>0</v>
      </c>
      <c r="J11" s="152">
        <v>0</v>
      </c>
      <c r="K11" s="152">
        <v>0</v>
      </c>
      <c r="L11" s="231"/>
    </row>
    <row r="12" spans="1:64" s="19" customFormat="1" ht="23.25" customHeight="1">
      <c r="A12" s="16"/>
      <c r="B12" s="28" t="s">
        <v>131</v>
      </c>
      <c r="C12" s="22">
        <v>244</v>
      </c>
      <c r="D12" s="226">
        <v>221</v>
      </c>
      <c r="E12" s="30">
        <f t="shared" si="0"/>
        <v>125642.5</v>
      </c>
      <c r="F12" s="110">
        <v>0</v>
      </c>
      <c r="G12" s="110">
        <v>125642.5</v>
      </c>
      <c r="H12" s="110">
        <v>0</v>
      </c>
      <c r="I12" s="111">
        <v>0</v>
      </c>
      <c r="J12" s="111">
        <v>0</v>
      </c>
      <c r="K12" s="111">
        <v>0</v>
      </c>
      <c r="L12" s="231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</row>
    <row r="13" spans="1:64" s="19" customFormat="1" ht="23.25" customHeight="1">
      <c r="A13" s="16"/>
      <c r="B13" s="28" t="s">
        <v>164</v>
      </c>
      <c r="C13" s="22">
        <v>244</v>
      </c>
      <c r="D13" s="226">
        <v>221</v>
      </c>
      <c r="E13" s="30">
        <f t="shared" ref="E13" si="2">SUM(F13:K13)</f>
        <v>4200</v>
      </c>
      <c r="F13" s="110">
        <v>0</v>
      </c>
      <c r="G13" s="110">
        <v>4200</v>
      </c>
      <c r="H13" s="110">
        <v>0</v>
      </c>
      <c r="I13" s="111">
        <v>0</v>
      </c>
      <c r="J13" s="111">
        <v>0</v>
      </c>
      <c r="K13" s="111">
        <v>0</v>
      </c>
      <c r="L13" s="231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</row>
    <row r="14" spans="1:64" s="19" customFormat="1" ht="27" customHeight="1">
      <c r="A14" s="16"/>
      <c r="B14" s="28" t="s">
        <v>14</v>
      </c>
      <c r="C14" s="22">
        <v>244</v>
      </c>
      <c r="D14" s="226">
        <v>221</v>
      </c>
      <c r="E14" s="30">
        <f t="shared" si="0"/>
        <v>12780</v>
      </c>
      <c r="F14" s="110">
        <v>0</v>
      </c>
      <c r="G14" s="110">
        <v>12780</v>
      </c>
      <c r="H14" s="110">
        <v>0</v>
      </c>
      <c r="I14" s="111">
        <v>0</v>
      </c>
      <c r="J14" s="111">
        <v>0</v>
      </c>
      <c r="K14" s="111">
        <v>0</v>
      </c>
      <c r="L14" s="231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</row>
    <row r="15" spans="1:64" s="27" customFormat="1" ht="28.5" customHeight="1">
      <c r="A15" s="23"/>
      <c r="B15" s="256" t="s">
        <v>15</v>
      </c>
      <c r="C15" s="257"/>
      <c r="D15" s="258"/>
      <c r="E15" s="35">
        <f>E12+E14+E13</f>
        <v>142622.5</v>
      </c>
      <c r="F15" s="35">
        <f t="shared" ref="F15:K15" si="3">F12+F14+F13</f>
        <v>0</v>
      </c>
      <c r="G15" s="35">
        <f t="shared" si="3"/>
        <v>142622.5</v>
      </c>
      <c r="H15" s="35">
        <f t="shared" si="3"/>
        <v>0</v>
      </c>
      <c r="I15" s="35">
        <f t="shared" si="3"/>
        <v>0</v>
      </c>
      <c r="J15" s="35">
        <f t="shared" si="3"/>
        <v>0</v>
      </c>
      <c r="K15" s="35">
        <f t="shared" si="3"/>
        <v>0</v>
      </c>
      <c r="L15" s="231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</row>
    <row r="16" spans="1:64" s="19" customFormat="1" ht="25.2">
      <c r="A16" s="16"/>
      <c r="B16" s="29" t="s">
        <v>16</v>
      </c>
      <c r="C16" s="223">
        <v>244</v>
      </c>
      <c r="D16" s="228">
        <v>223</v>
      </c>
      <c r="E16" s="30">
        <f>SUM(F16:K16)</f>
        <v>2770.26</v>
      </c>
      <c r="F16" s="30">
        <v>2770.26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231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</row>
    <row r="17" spans="1:64" s="19" customFormat="1" ht="46.2">
      <c r="A17" s="16"/>
      <c r="B17" s="31" t="s">
        <v>17</v>
      </c>
      <c r="C17" s="32">
        <v>247</v>
      </c>
      <c r="D17" s="172">
        <v>223</v>
      </c>
      <c r="E17" s="34">
        <f t="shared" ref="E17:E19" si="4">SUM(F17:K17)</f>
        <v>21175.7</v>
      </c>
      <c r="F17" s="34">
        <v>21175.7</v>
      </c>
      <c r="G17" s="34">
        <v>0</v>
      </c>
      <c r="H17" s="34">
        <v>0</v>
      </c>
      <c r="I17" s="34">
        <f t="shared" ref="I17:K18" si="5">5300-5300</f>
        <v>0</v>
      </c>
      <c r="J17" s="34">
        <f t="shared" si="5"/>
        <v>0</v>
      </c>
      <c r="K17" s="34">
        <f t="shared" si="5"/>
        <v>0</v>
      </c>
      <c r="L17" s="231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</row>
    <row r="18" spans="1:64" s="19" customFormat="1" ht="25.2">
      <c r="A18" s="16"/>
      <c r="B18" s="31" t="s">
        <v>18</v>
      </c>
      <c r="C18" s="32">
        <v>247</v>
      </c>
      <c r="D18" s="33">
        <v>223</v>
      </c>
      <c r="E18" s="34">
        <f t="shared" si="4"/>
        <v>1654774.54</v>
      </c>
      <c r="F18" s="34">
        <f>1592633.42+62141.12</f>
        <v>1654774.54</v>
      </c>
      <c r="G18" s="34">
        <v>0</v>
      </c>
      <c r="H18" s="34">
        <v>0</v>
      </c>
      <c r="I18" s="34">
        <f t="shared" si="5"/>
        <v>0</v>
      </c>
      <c r="J18" s="34">
        <f t="shared" si="5"/>
        <v>0</v>
      </c>
      <c r="K18" s="34">
        <f t="shared" si="5"/>
        <v>0</v>
      </c>
      <c r="L18" s="231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</row>
    <row r="19" spans="1:64" s="19" customFormat="1" ht="25.2">
      <c r="A19" s="16"/>
      <c r="B19" s="31" t="s">
        <v>19</v>
      </c>
      <c r="C19" s="32">
        <v>247</v>
      </c>
      <c r="D19" s="33">
        <v>223</v>
      </c>
      <c r="E19" s="34">
        <f t="shared" si="4"/>
        <v>246250.25</v>
      </c>
      <c r="F19" s="34">
        <f>220075.35+26174.9</f>
        <v>246250.25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231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</row>
    <row r="20" spans="1:64" s="19" customFormat="1" ht="31.5" customHeight="1">
      <c r="A20" s="16"/>
      <c r="B20" s="256" t="s">
        <v>20</v>
      </c>
      <c r="C20" s="257"/>
      <c r="D20" s="258"/>
      <c r="E20" s="35">
        <f>SUM(E16:E19)</f>
        <v>1924970.75</v>
      </c>
      <c r="F20" s="164">
        <f>SUM(F16:F19)</f>
        <v>1924970.75</v>
      </c>
      <c r="G20" s="35">
        <f t="shared" ref="G20:K20" si="6">SUM(G16:G19)</f>
        <v>0</v>
      </c>
      <c r="H20" s="35">
        <f t="shared" si="6"/>
        <v>0</v>
      </c>
      <c r="I20" s="35">
        <f t="shared" si="6"/>
        <v>0</v>
      </c>
      <c r="J20" s="35">
        <f t="shared" si="6"/>
        <v>0</v>
      </c>
      <c r="K20" s="35">
        <f t="shared" si="6"/>
        <v>0</v>
      </c>
      <c r="L20" s="231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</row>
    <row r="21" spans="1:64" s="41" customFormat="1" ht="25.2">
      <c r="A21" s="39" t="s">
        <v>22</v>
      </c>
      <c r="B21" s="40" t="s">
        <v>133</v>
      </c>
      <c r="C21" s="37">
        <v>244</v>
      </c>
      <c r="D21" s="38">
        <v>225</v>
      </c>
      <c r="E21" s="113">
        <f t="shared" ref="E21:E36" si="7">SUM(F21:K21)</f>
        <v>1250</v>
      </c>
      <c r="F21" s="113">
        <v>1250</v>
      </c>
      <c r="G21" s="113">
        <v>0</v>
      </c>
      <c r="H21" s="113">
        <v>0</v>
      </c>
      <c r="I21" s="113">
        <v>0</v>
      </c>
      <c r="J21" s="113">
        <v>0</v>
      </c>
      <c r="K21" s="113">
        <v>0</v>
      </c>
      <c r="L21" s="231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</row>
    <row r="22" spans="1:64" s="15" customFormat="1" ht="25.2">
      <c r="A22" s="22"/>
      <c r="B22" s="36" t="s">
        <v>21</v>
      </c>
      <c r="C22" s="37">
        <v>244</v>
      </c>
      <c r="D22" s="38">
        <v>225</v>
      </c>
      <c r="E22" s="113">
        <f t="shared" si="7"/>
        <v>16940</v>
      </c>
      <c r="F22" s="113">
        <v>16940</v>
      </c>
      <c r="G22" s="113">
        <v>0</v>
      </c>
      <c r="H22" s="113">
        <v>0</v>
      </c>
      <c r="I22" s="113">
        <v>0</v>
      </c>
      <c r="J22" s="113">
        <v>0</v>
      </c>
      <c r="K22" s="113">
        <v>0</v>
      </c>
      <c r="L22" s="231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64" s="41" customFormat="1" ht="25.2">
      <c r="A23" s="39" t="s">
        <v>22</v>
      </c>
      <c r="B23" s="40" t="s">
        <v>23</v>
      </c>
      <c r="C23" s="37">
        <v>244</v>
      </c>
      <c r="D23" s="38">
        <v>225</v>
      </c>
      <c r="E23" s="113">
        <f t="shared" si="7"/>
        <v>15856.72</v>
      </c>
      <c r="F23" s="113">
        <v>15856.72</v>
      </c>
      <c r="G23" s="113">
        <v>0</v>
      </c>
      <c r="H23" s="113">
        <v>0</v>
      </c>
      <c r="I23" s="113">
        <v>0</v>
      </c>
      <c r="J23" s="113">
        <v>0</v>
      </c>
      <c r="K23" s="113">
        <v>0</v>
      </c>
      <c r="L23" s="231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</row>
    <row r="24" spans="1:64" s="43" customFormat="1" ht="25.2">
      <c r="A24" s="42"/>
      <c r="B24" s="40" t="s">
        <v>24</v>
      </c>
      <c r="C24" s="37">
        <v>244</v>
      </c>
      <c r="D24" s="38">
        <v>225</v>
      </c>
      <c r="E24" s="113">
        <f t="shared" si="7"/>
        <v>8000</v>
      </c>
      <c r="F24" s="113">
        <v>8000</v>
      </c>
      <c r="G24" s="113">
        <v>0</v>
      </c>
      <c r="H24" s="113">
        <v>0</v>
      </c>
      <c r="I24" s="113">
        <v>0</v>
      </c>
      <c r="J24" s="113">
        <v>0</v>
      </c>
      <c r="K24" s="113">
        <v>0</v>
      </c>
      <c r="L24" s="231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</row>
    <row r="25" spans="1:64" s="41" customFormat="1" ht="94.95" customHeight="1">
      <c r="A25" s="44"/>
      <c r="B25" s="45" t="s">
        <v>25</v>
      </c>
      <c r="C25" s="37">
        <v>244</v>
      </c>
      <c r="D25" s="38">
        <v>225</v>
      </c>
      <c r="E25" s="113">
        <f t="shared" si="7"/>
        <v>2240</v>
      </c>
      <c r="F25" s="113">
        <v>2240</v>
      </c>
      <c r="G25" s="113">
        <v>0</v>
      </c>
      <c r="H25" s="113">
        <v>0</v>
      </c>
      <c r="I25" s="113">
        <v>0</v>
      </c>
      <c r="J25" s="113">
        <v>0</v>
      </c>
      <c r="K25" s="113">
        <v>0</v>
      </c>
      <c r="L25" s="231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s="41" customFormat="1" ht="27" customHeight="1">
      <c r="A26" s="44"/>
      <c r="B26" s="45" t="s">
        <v>26</v>
      </c>
      <c r="C26" s="37">
        <v>244</v>
      </c>
      <c r="D26" s="38">
        <v>225</v>
      </c>
      <c r="E26" s="113">
        <f t="shared" si="7"/>
        <v>1500</v>
      </c>
      <c r="F26" s="113">
        <v>1500</v>
      </c>
      <c r="G26" s="113">
        <v>0</v>
      </c>
      <c r="H26" s="113">
        <v>0</v>
      </c>
      <c r="I26" s="113">
        <v>0</v>
      </c>
      <c r="J26" s="113">
        <v>0</v>
      </c>
      <c r="K26" s="113">
        <v>0</v>
      </c>
      <c r="L26" s="231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64" s="41" customFormat="1" ht="30.6" customHeight="1">
      <c r="A27" s="44"/>
      <c r="B27" s="45" t="s">
        <v>27</v>
      </c>
      <c r="C27" s="37">
        <v>244</v>
      </c>
      <c r="D27" s="38">
        <v>225</v>
      </c>
      <c r="E27" s="113">
        <f t="shared" si="7"/>
        <v>0</v>
      </c>
      <c r="F27" s="113">
        <v>0</v>
      </c>
      <c r="G27" s="113">
        <v>0</v>
      </c>
      <c r="H27" s="113">
        <v>0</v>
      </c>
      <c r="I27" s="113">
        <v>0</v>
      </c>
      <c r="J27" s="113">
        <v>0</v>
      </c>
      <c r="K27" s="113">
        <v>0</v>
      </c>
      <c r="L27" s="231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64" s="41" customFormat="1" ht="67.2" customHeight="1">
      <c r="A28" s="44"/>
      <c r="B28" s="45" t="s">
        <v>28</v>
      </c>
      <c r="C28" s="37">
        <v>244</v>
      </c>
      <c r="D28" s="38">
        <v>225</v>
      </c>
      <c r="E28" s="113">
        <f t="shared" si="7"/>
        <v>20000</v>
      </c>
      <c r="F28" s="113">
        <v>20000</v>
      </c>
      <c r="G28" s="113">
        <v>0</v>
      </c>
      <c r="H28" s="113">
        <v>0</v>
      </c>
      <c r="I28" s="113">
        <v>0</v>
      </c>
      <c r="J28" s="113">
        <v>0</v>
      </c>
      <c r="K28" s="113">
        <v>0</v>
      </c>
      <c r="L28" s="231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64" s="41" customFormat="1" ht="30" customHeight="1">
      <c r="A29" s="44"/>
      <c r="B29" s="45" t="s">
        <v>121</v>
      </c>
      <c r="C29" s="37">
        <v>244</v>
      </c>
      <c r="D29" s="38">
        <v>225</v>
      </c>
      <c r="E29" s="113">
        <f t="shared" si="7"/>
        <v>5000</v>
      </c>
      <c r="F29" s="113">
        <v>5000</v>
      </c>
      <c r="G29" s="113">
        <v>0</v>
      </c>
      <c r="H29" s="113">
        <v>0</v>
      </c>
      <c r="I29" s="113">
        <v>0</v>
      </c>
      <c r="J29" s="113">
        <v>0</v>
      </c>
      <c r="K29" s="113">
        <v>0</v>
      </c>
      <c r="L29" s="231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</row>
    <row r="30" spans="1:64" s="41" customFormat="1" ht="24" customHeight="1">
      <c r="A30" s="44"/>
      <c r="B30" s="45" t="s">
        <v>29</v>
      </c>
      <c r="C30" s="46">
        <v>244</v>
      </c>
      <c r="D30" s="227">
        <v>225</v>
      </c>
      <c r="E30" s="106">
        <f t="shared" si="7"/>
        <v>0</v>
      </c>
      <c r="F30" s="113">
        <v>0</v>
      </c>
      <c r="G30" s="113">
        <v>0</v>
      </c>
      <c r="H30" s="113">
        <v>0</v>
      </c>
      <c r="I30" s="113">
        <v>0</v>
      </c>
      <c r="J30" s="113">
        <v>0</v>
      </c>
      <c r="K30" s="113">
        <v>0</v>
      </c>
      <c r="L30" s="231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64" s="41" customFormat="1" ht="31.95" customHeight="1">
      <c r="A31" s="44"/>
      <c r="B31" s="45" t="s">
        <v>30</v>
      </c>
      <c r="C31" s="22">
        <v>244</v>
      </c>
      <c r="D31" s="227">
        <v>225</v>
      </c>
      <c r="E31" s="106">
        <f t="shared" si="7"/>
        <v>24500</v>
      </c>
      <c r="F31" s="113">
        <v>24500</v>
      </c>
      <c r="G31" s="113">
        <v>0</v>
      </c>
      <c r="H31" s="113">
        <v>0</v>
      </c>
      <c r="I31" s="113">
        <v>0</v>
      </c>
      <c r="J31" s="113">
        <v>0</v>
      </c>
      <c r="K31" s="113">
        <v>0</v>
      </c>
      <c r="L31" s="231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64" s="41" customFormat="1" ht="68.400000000000006">
      <c r="A32" s="51"/>
      <c r="B32" s="45" t="s">
        <v>122</v>
      </c>
      <c r="C32" s="22">
        <v>244</v>
      </c>
      <c r="D32" s="227">
        <v>225</v>
      </c>
      <c r="E32" s="106">
        <f t="shared" si="7"/>
        <v>0</v>
      </c>
      <c r="F32" s="113">
        <v>0</v>
      </c>
      <c r="G32" s="113">
        <v>0</v>
      </c>
      <c r="H32" s="113">
        <v>0</v>
      </c>
      <c r="I32" s="113">
        <v>0</v>
      </c>
      <c r="J32" s="113">
        <v>0</v>
      </c>
      <c r="K32" s="113">
        <v>0</v>
      </c>
      <c r="L32" s="231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64" s="41" customFormat="1" ht="43.2" customHeight="1">
      <c r="A33" s="44"/>
      <c r="B33" s="45" t="s">
        <v>123</v>
      </c>
      <c r="C33" s="22">
        <v>244</v>
      </c>
      <c r="D33" s="227">
        <v>225</v>
      </c>
      <c r="E33" s="106">
        <f t="shared" si="7"/>
        <v>0</v>
      </c>
      <c r="F33" s="113">
        <v>0</v>
      </c>
      <c r="G33" s="113">
        <v>0</v>
      </c>
      <c r="H33" s="113">
        <v>0</v>
      </c>
      <c r="I33" s="113">
        <v>0</v>
      </c>
      <c r="J33" s="113">
        <v>0</v>
      </c>
      <c r="K33" s="113">
        <v>0</v>
      </c>
      <c r="L33" s="231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64" s="41" customFormat="1" ht="37.950000000000003" customHeight="1">
      <c r="A34" s="44"/>
      <c r="B34" s="45" t="s">
        <v>31</v>
      </c>
      <c r="C34" s="22">
        <v>244</v>
      </c>
      <c r="D34" s="227">
        <v>225</v>
      </c>
      <c r="E34" s="106">
        <f>SUM(F34:K34)</f>
        <v>0</v>
      </c>
      <c r="F34" s="113">
        <v>0</v>
      </c>
      <c r="G34" s="113">
        <v>0</v>
      </c>
      <c r="H34" s="113">
        <v>0</v>
      </c>
      <c r="I34" s="113">
        <v>0</v>
      </c>
      <c r="J34" s="113">
        <v>0</v>
      </c>
      <c r="K34" s="113">
        <v>0</v>
      </c>
      <c r="L34" s="231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s="41" customFormat="1" ht="36" customHeight="1">
      <c r="A35" s="44"/>
      <c r="B35" s="48" t="s">
        <v>32</v>
      </c>
      <c r="C35" s="49">
        <v>243</v>
      </c>
      <c r="D35" s="50">
        <v>225</v>
      </c>
      <c r="E35" s="115">
        <f t="shared" si="7"/>
        <v>0</v>
      </c>
      <c r="F35" s="115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231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64" s="41" customFormat="1" ht="25.2">
      <c r="A36" s="51"/>
      <c r="B36" s="45"/>
      <c r="C36" s="22">
        <v>244</v>
      </c>
      <c r="D36" s="227">
        <v>225</v>
      </c>
      <c r="E36" s="106">
        <f t="shared" si="7"/>
        <v>0</v>
      </c>
      <c r="F36" s="113">
        <v>0</v>
      </c>
      <c r="G36" s="114">
        <v>0</v>
      </c>
      <c r="H36" s="114">
        <v>0</v>
      </c>
      <c r="I36" s="114">
        <v>0</v>
      </c>
      <c r="J36" s="114">
        <v>0</v>
      </c>
      <c r="K36" s="114">
        <v>0</v>
      </c>
      <c r="L36" s="231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s="43" customFormat="1" ht="30" customHeight="1" thickBot="1">
      <c r="A37" s="52"/>
      <c r="B37" s="242" t="s">
        <v>33</v>
      </c>
      <c r="C37" s="243"/>
      <c r="D37" s="244"/>
      <c r="E37" s="117">
        <f>SUM(E21:E36)</f>
        <v>95286.720000000001</v>
      </c>
      <c r="F37" s="117">
        <f>SUM(F21:F36)</f>
        <v>95286.720000000001</v>
      </c>
      <c r="G37" s="117">
        <f t="shared" ref="G37:K37" si="8">SUM(G21:G36)</f>
        <v>0</v>
      </c>
      <c r="H37" s="117">
        <f t="shared" si="8"/>
        <v>0</v>
      </c>
      <c r="I37" s="117">
        <f t="shared" si="8"/>
        <v>0</v>
      </c>
      <c r="J37" s="117">
        <f t="shared" si="8"/>
        <v>0</v>
      </c>
      <c r="K37" s="117">
        <f t="shared" si="8"/>
        <v>0</v>
      </c>
      <c r="L37" s="231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64" s="53" customFormat="1" ht="48.75" hidden="1" customHeight="1">
      <c r="A38" s="264" t="s">
        <v>34</v>
      </c>
      <c r="B38" s="266" t="s">
        <v>0</v>
      </c>
      <c r="C38" s="22"/>
      <c r="D38" s="268" t="s">
        <v>35</v>
      </c>
      <c r="E38" s="271" t="s">
        <v>3</v>
      </c>
      <c r="F38" s="272"/>
      <c r="G38" s="272"/>
      <c r="H38" s="272"/>
      <c r="I38" s="272"/>
      <c r="J38" s="272"/>
      <c r="K38" s="272"/>
      <c r="L38" s="231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</row>
    <row r="39" spans="1:64" s="53" customFormat="1" ht="26.25" hidden="1" customHeight="1">
      <c r="A39" s="264"/>
      <c r="B39" s="249"/>
      <c r="C39" s="22"/>
      <c r="D39" s="269"/>
      <c r="E39" s="261" t="s">
        <v>4</v>
      </c>
      <c r="F39" s="30"/>
      <c r="G39" s="259" t="s">
        <v>5</v>
      </c>
      <c r="H39" s="260"/>
      <c r="I39" s="260"/>
      <c r="J39" s="260"/>
      <c r="K39" s="263"/>
      <c r="L39" s="231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</row>
    <row r="40" spans="1:64" s="53" customFormat="1" ht="114" hidden="1" customHeight="1" thickBot="1">
      <c r="A40" s="265"/>
      <c r="B40" s="267"/>
      <c r="C40" s="222"/>
      <c r="D40" s="270"/>
      <c r="E40" s="273"/>
      <c r="F40" s="224" t="s">
        <v>36</v>
      </c>
      <c r="G40" s="224" t="s">
        <v>36</v>
      </c>
      <c r="H40" s="224" t="s">
        <v>36</v>
      </c>
      <c r="I40" s="224" t="s">
        <v>37</v>
      </c>
      <c r="J40" s="224" t="s">
        <v>37</v>
      </c>
      <c r="K40" s="224" t="s">
        <v>37</v>
      </c>
      <c r="L40" s="231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</row>
    <row r="41" spans="1:64" s="53" customFormat="1" ht="25.95" hidden="1" customHeight="1" thickBot="1">
      <c r="A41" s="54" t="s">
        <v>38</v>
      </c>
      <c r="B41" s="55" t="s">
        <v>39</v>
      </c>
      <c r="C41" s="55"/>
      <c r="D41" s="56"/>
      <c r="E41" s="118"/>
      <c r="F41" s="118"/>
      <c r="G41" s="118"/>
      <c r="H41" s="118"/>
      <c r="I41" s="118"/>
      <c r="J41" s="118"/>
      <c r="K41" s="118"/>
      <c r="L41" s="231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</row>
    <row r="42" spans="1:64" s="53" customFormat="1" ht="45.6" hidden="1" customHeight="1">
      <c r="A42" s="57" t="s">
        <v>40</v>
      </c>
      <c r="B42" s="223" t="s">
        <v>41</v>
      </c>
      <c r="C42" s="223"/>
      <c r="D42" s="58"/>
      <c r="E42" s="225"/>
      <c r="F42" s="225"/>
      <c r="G42" s="225"/>
      <c r="H42" s="225"/>
      <c r="I42" s="225"/>
      <c r="J42" s="225"/>
      <c r="K42" s="225"/>
      <c r="L42" s="231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</row>
    <row r="43" spans="1:64" s="53" customFormat="1" ht="25.2" hidden="1" customHeight="1">
      <c r="A43" s="39" t="s">
        <v>40</v>
      </c>
      <c r="B43" s="22"/>
      <c r="C43" s="22"/>
      <c r="D43" s="59"/>
      <c r="E43" s="30"/>
      <c r="F43" s="30"/>
      <c r="G43" s="30"/>
      <c r="H43" s="30"/>
      <c r="I43" s="30"/>
      <c r="J43" s="30"/>
      <c r="K43" s="30"/>
      <c r="L43" s="231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</row>
    <row r="44" spans="1:64" s="53" customFormat="1" ht="25.2" hidden="1" customHeight="1">
      <c r="A44" s="39"/>
      <c r="B44" s="47" t="s">
        <v>42</v>
      </c>
      <c r="C44" s="47"/>
      <c r="D44" s="59"/>
      <c r="E44" s="30"/>
      <c r="F44" s="30"/>
      <c r="G44" s="30"/>
      <c r="H44" s="30"/>
      <c r="I44" s="30"/>
      <c r="J44" s="30"/>
      <c r="K44" s="30"/>
      <c r="L44" s="231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</row>
    <row r="45" spans="1:64" s="53" customFormat="1" ht="25.2">
      <c r="A45" s="39" t="s">
        <v>44</v>
      </c>
      <c r="B45" s="40" t="s">
        <v>45</v>
      </c>
      <c r="C45" s="60">
        <v>244</v>
      </c>
      <c r="D45" s="38">
        <v>226</v>
      </c>
      <c r="E45" s="119">
        <f t="shared" ref="E45:E56" si="9">SUM(F45:K45)</f>
        <v>10870.08</v>
      </c>
      <c r="F45" s="119">
        <v>10870.08</v>
      </c>
      <c r="G45" s="119">
        <v>0</v>
      </c>
      <c r="H45" s="119">
        <v>0</v>
      </c>
      <c r="I45" s="119">
        <v>0</v>
      </c>
      <c r="J45" s="119">
        <v>0</v>
      </c>
      <c r="K45" s="119">
        <v>0</v>
      </c>
      <c r="L45" s="231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</row>
    <row r="46" spans="1:64" s="53" customFormat="1" ht="25.2">
      <c r="A46" s="39" t="s">
        <v>46</v>
      </c>
      <c r="B46" s="40" t="s">
        <v>47</v>
      </c>
      <c r="C46" s="60">
        <v>244</v>
      </c>
      <c r="D46" s="38">
        <v>226</v>
      </c>
      <c r="E46" s="119">
        <f t="shared" si="9"/>
        <v>10164</v>
      </c>
      <c r="F46" s="119">
        <v>10164</v>
      </c>
      <c r="G46" s="119">
        <v>0</v>
      </c>
      <c r="H46" s="119">
        <v>0</v>
      </c>
      <c r="I46" s="119">
        <v>0</v>
      </c>
      <c r="J46" s="119">
        <v>0</v>
      </c>
      <c r="K46" s="119">
        <v>0</v>
      </c>
      <c r="L46" s="231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</row>
    <row r="47" spans="1:64" s="53" customFormat="1" ht="25.2">
      <c r="A47" s="39" t="s">
        <v>48</v>
      </c>
      <c r="B47" s="40" t="s">
        <v>49</v>
      </c>
      <c r="C47" s="60">
        <v>244</v>
      </c>
      <c r="D47" s="38">
        <v>226</v>
      </c>
      <c r="E47" s="119">
        <f t="shared" si="9"/>
        <v>2000</v>
      </c>
      <c r="F47" s="119">
        <v>2000</v>
      </c>
      <c r="G47" s="119">
        <v>0</v>
      </c>
      <c r="H47" s="119">
        <v>0</v>
      </c>
      <c r="I47" s="119">
        <v>0</v>
      </c>
      <c r="J47" s="119">
        <v>0</v>
      </c>
      <c r="K47" s="119">
        <v>0</v>
      </c>
      <c r="L47" s="231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</row>
    <row r="48" spans="1:64" s="53" customFormat="1" ht="25.2">
      <c r="A48" s="39" t="s">
        <v>48</v>
      </c>
      <c r="B48" s="62" t="s">
        <v>119</v>
      </c>
      <c r="C48" s="60">
        <v>244</v>
      </c>
      <c r="D48" s="38">
        <v>226</v>
      </c>
      <c r="E48" s="119">
        <f t="shared" si="9"/>
        <v>0</v>
      </c>
      <c r="F48" s="119">
        <v>0</v>
      </c>
      <c r="G48" s="119">
        <v>0</v>
      </c>
      <c r="H48" s="119">
        <v>0</v>
      </c>
      <c r="I48" s="119">
        <v>0</v>
      </c>
      <c r="J48" s="119">
        <v>0</v>
      </c>
      <c r="K48" s="119">
        <v>0</v>
      </c>
      <c r="L48" s="231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</row>
    <row r="49" spans="1:64" s="53" customFormat="1" ht="45.6">
      <c r="A49" s="61"/>
      <c r="B49" s="62" t="s">
        <v>50</v>
      </c>
      <c r="C49" s="63">
        <v>244</v>
      </c>
      <c r="D49" s="226">
        <v>226</v>
      </c>
      <c r="E49" s="30">
        <f t="shared" si="9"/>
        <v>6000</v>
      </c>
      <c r="F49" s="119">
        <v>6000</v>
      </c>
      <c r="G49" s="119">
        <v>0</v>
      </c>
      <c r="H49" s="119">
        <v>0</v>
      </c>
      <c r="I49" s="119">
        <v>0</v>
      </c>
      <c r="J49" s="119">
        <v>0</v>
      </c>
      <c r="K49" s="119">
        <v>0</v>
      </c>
      <c r="L49" s="231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</row>
    <row r="50" spans="1:64" s="53" customFormat="1" ht="25.2">
      <c r="A50" s="61"/>
      <c r="B50" s="62" t="s">
        <v>51</v>
      </c>
      <c r="C50" s="60">
        <v>244</v>
      </c>
      <c r="D50" s="38">
        <v>226</v>
      </c>
      <c r="E50" s="119">
        <f t="shared" si="9"/>
        <v>61300</v>
      </c>
      <c r="F50" s="119">
        <v>61300</v>
      </c>
      <c r="G50" s="119">
        <v>0</v>
      </c>
      <c r="H50" s="119">
        <v>0</v>
      </c>
      <c r="I50" s="119">
        <v>0</v>
      </c>
      <c r="J50" s="119">
        <v>0</v>
      </c>
      <c r="K50" s="119">
        <v>0</v>
      </c>
      <c r="L50" s="231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</row>
    <row r="51" spans="1:64" s="53" customFormat="1" ht="25.2">
      <c r="A51" s="61"/>
      <c r="B51" s="62" t="s">
        <v>52</v>
      </c>
      <c r="C51" s="60">
        <v>244</v>
      </c>
      <c r="D51" s="38">
        <v>226</v>
      </c>
      <c r="E51" s="119">
        <f t="shared" si="9"/>
        <v>4500</v>
      </c>
      <c r="F51" s="119">
        <v>4500</v>
      </c>
      <c r="G51" s="119">
        <v>0</v>
      </c>
      <c r="H51" s="119">
        <v>0</v>
      </c>
      <c r="I51" s="119">
        <v>0</v>
      </c>
      <c r="J51" s="119">
        <v>0</v>
      </c>
      <c r="K51" s="119">
        <v>0</v>
      </c>
      <c r="L51" s="231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</row>
    <row r="52" spans="1:64" s="53" customFormat="1" ht="45.6">
      <c r="A52" s="61"/>
      <c r="B52" s="62" t="s">
        <v>53</v>
      </c>
      <c r="C52" s="63">
        <v>244</v>
      </c>
      <c r="D52" s="226">
        <v>226</v>
      </c>
      <c r="E52" s="30">
        <f t="shared" si="9"/>
        <v>4500</v>
      </c>
      <c r="F52" s="119">
        <v>1500</v>
      </c>
      <c r="G52" s="119">
        <v>3000</v>
      </c>
      <c r="H52" s="119">
        <v>0</v>
      </c>
      <c r="I52" s="119">
        <v>0</v>
      </c>
      <c r="J52" s="119">
        <v>0</v>
      </c>
      <c r="K52" s="119">
        <v>0</v>
      </c>
      <c r="L52" s="231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</row>
    <row r="53" spans="1:64" s="53" customFormat="1" ht="25.2">
      <c r="A53" s="61"/>
      <c r="B53" s="62" t="s">
        <v>54</v>
      </c>
      <c r="C53" s="63">
        <v>244</v>
      </c>
      <c r="D53" s="226">
        <v>226</v>
      </c>
      <c r="E53" s="30">
        <f t="shared" si="9"/>
        <v>15600</v>
      </c>
      <c r="F53" s="119">
        <v>5600</v>
      </c>
      <c r="G53" s="119">
        <v>10000</v>
      </c>
      <c r="H53" s="119">
        <v>0</v>
      </c>
      <c r="I53" s="119">
        <v>0</v>
      </c>
      <c r="J53" s="119">
        <v>0</v>
      </c>
      <c r="K53" s="119">
        <v>0</v>
      </c>
      <c r="L53" s="231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</row>
    <row r="54" spans="1:64" s="53" customFormat="1" ht="45.6">
      <c r="A54" s="61"/>
      <c r="B54" s="62" t="s">
        <v>134</v>
      </c>
      <c r="C54" s="63">
        <v>244</v>
      </c>
      <c r="D54" s="226">
        <v>226</v>
      </c>
      <c r="E54" s="30">
        <f t="shared" si="9"/>
        <v>5751</v>
      </c>
      <c r="F54" s="119">
        <v>5751</v>
      </c>
      <c r="G54" s="119">
        <v>0</v>
      </c>
      <c r="H54" s="119">
        <v>0</v>
      </c>
      <c r="I54" s="119">
        <v>0</v>
      </c>
      <c r="J54" s="119">
        <v>0</v>
      </c>
      <c r="K54" s="119">
        <v>0</v>
      </c>
      <c r="L54" s="231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</row>
    <row r="55" spans="1:64" s="53" customFormat="1" ht="68.400000000000006">
      <c r="A55" s="61"/>
      <c r="B55" s="62" t="s">
        <v>116</v>
      </c>
      <c r="C55" s="63">
        <v>244</v>
      </c>
      <c r="D55" s="226">
        <v>226</v>
      </c>
      <c r="E55" s="30">
        <f t="shared" si="9"/>
        <v>24813.71</v>
      </c>
      <c r="F55" s="119">
        <v>0</v>
      </c>
      <c r="G55" s="119">
        <v>24813.71</v>
      </c>
      <c r="H55" s="119">
        <v>0</v>
      </c>
      <c r="I55" s="119">
        <v>0</v>
      </c>
      <c r="J55" s="119">
        <v>0</v>
      </c>
      <c r="K55" s="119">
        <v>0</v>
      </c>
      <c r="L55" s="231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</row>
    <row r="56" spans="1:64" s="53" customFormat="1" ht="25.2">
      <c r="A56" s="61"/>
      <c r="B56" s="62" t="s">
        <v>55</v>
      </c>
      <c r="C56" s="63">
        <v>244</v>
      </c>
      <c r="D56" s="226">
        <v>226</v>
      </c>
      <c r="E56" s="30">
        <f t="shared" si="9"/>
        <v>4200</v>
      </c>
      <c r="F56" s="119">
        <v>0</v>
      </c>
      <c r="G56" s="119">
        <f>8400-4200</f>
        <v>4200</v>
      </c>
      <c r="H56" s="119">
        <v>0</v>
      </c>
      <c r="I56" s="119">
        <v>0</v>
      </c>
      <c r="J56" s="119">
        <v>0</v>
      </c>
      <c r="K56" s="119">
        <v>0</v>
      </c>
      <c r="L56" s="231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</row>
    <row r="57" spans="1:64" s="171" customFormat="1" ht="37.5" customHeight="1">
      <c r="A57" s="166"/>
      <c r="B57" s="167" t="s">
        <v>13</v>
      </c>
      <c r="C57" s="168">
        <v>244</v>
      </c>
      <c r="D57" s="169">
        <v>226</v>
      </c>
      <c r="E57" s="170">
        <f>SUM(F57:K57)</f>
        <v>0</v>
      </c>
      <c r="F57" s="170">
        <v>0</v>
      </c>
      <c r="G57" s="170">
        <v>0</v>
      </c>
      <c r="H57" s="170">
        <v>0</v>
      </c>
      <c r="I57" s="170">
        <v>0</v>
      </c>
      <c r="J57" s="170">
        <v>0</v>
      </c>
      <c r="K57" s="170">
        <v>0</v>
      </c>
      <c r="L57" s="231"/>
    </row>
    <row r="58" spans="1:64" s="65" customFormat="1" ht="25.2">
      <c r="A58" s="64"/>
      <c r="B58" s="256" t="s">
        <v>56</v>
      </c>
      <c r="C58" s="257"/>
      <c r="D58" s="258"/>
      <c r="E58" s="35">
        <f>SUM(E44:E57)</f>
        <v>149698.79</v>
      </c>
      <c r="F58" s="35">
        <f>SUM(F44:F57)</f>
        <v>107685.08</v>
      </c>
      <c r="G58" s="35">
        <f>SUM(G44:G57)</f>
        <v>42013.71</v>
      </c>
      <c r="H58" s="35">
        <f t="shared" ref="H58:K58" si="10">SUM(H44:H55)</f>
        <v>0</v>
      </c>
      <c r="I58" s="35">
        <f t="shared" si="10"/>
        <v>0</v>
      </c>
      <c r="J58" s="35">
        <f t="shared" si="10"/>
        <v>0</v>
      </c>
      <c r="K58" s="35">
        <f t="shared" si="10"/>
        <v>0</v>
      </c>
      <c r="L58" s="231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</row>
    <row r="59" spans="1:64" s="53" customFormat="1" ht="25.2">
      <c r="A59" s="61"/>
      <c r="B59" s="62" t="s">
        <v>113</v>
      </c>
      <c r="C59" s="63">
        <v>119</v>
      </c>
      <c r="D59" s="226">
        <v>265</v>
      </c>
      <c r="E59" s="30">
        <f t="shared" ref="E59" si="11">SUM(F59:K59)</f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231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</row>
    <row r="60" spans="1:64" s="65" customFormat="1" ht="25.2">
      <c r="A60" s="64"/>
      <c r="B60" s="256" t="s">
        <v>114</v>
      </c>
      <c r="C60" s="257"/>
      <c r="D60" s="258"/>
      <c r="E60" s="35">
        <f>SUM(F60:K60)</f>
        <v>0</v>
      </c>
      <c r="F60" s="35">
        <f>SUM(F59)</f>
        <v>0</v>
      </c>
      <c r="G60" s="35">
        <f>SUM(G59)</f>
        <v>0</v>
      </c>
      <c r="H60" s="35">
        <f>SUM(H45:H57)</f>
        <v>0</v>
      </c>
      <c r="I60" s="35">
        <f>SUM(I45:I57)</f>
        <v>0</v>
      </c>
      <c r="J60" s="35">
        <f>SUM(J45:J57)</f>
        <v>0</v>
      </c>
      <c r="K60" s="35">
        <f>SUM(K45:K57)</f>
        <v>0</v>
      </c>
      <c r="L60" s="231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</row>
    <row r="61" spans="1:64" s="53" customFormat="1" ht="25.2" hidden="1" customHeight="1">
      <c r="A61" s="66"/>
      <c r="B61" s="67">
        <v>310</v>
      </c>
      <c r="C61" s="67"/>
      <c r="D61" s="68"/>
      <c r="E61" s="120"/>
      <c r="F61" s="120"/>
      <c r="G61" s="120"/>
      <c r="H61" s="120"/>
      <c r="I61" s="120"/>
      <c r="J61" s="120"/>
      <c r="K61" s="120"/>
      <c r="L61" s="231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</row>
    <row r="62" spans="1:64" s="53" customFormat="1" ht="33.75" hidden="1" customHeight="1">
      <c r="A62" s="264" t="s">
        <v>34</v>
      </c>
      <c r="B62" s="248" t="s">
        <v>0</v>
      </c>
      <c r="C62" s="22"/>
      <c r="D62" s="265" t="s">
        <v>35</v>
      </c>
      <c r="E62" s="259" t="s">
        <v>3</v>
      </c>
      <c r="F62" s="260"/>
      <c r="G62" s="260"/>
      <c r="H62" s="260"/>
      <c r="I62" s="260"/>
      <c r="J62" s="260"/>
      <c r="K62" s="260"/>
      <c r="L62" s="231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</row>
    <row r="63" spans="1:64" s="53" customFormat="1" ht="26.25" hidden="1" customHeight="1">
      <c r="A63" s="264"/>
      <c r="B63" s="249"/>
      <c r="C63" s="22"/>
      <c r="D63" s="269"/>
      <c r="E63" s="261" t="s">
        <v>4</v>
      </c>
      <c r="F63" s="30"/>
      <c r="G63" s="259" t="s">
        <v>5</v>
      </c>
      <c r="H63" s="260"/>
      <c r="I63" s="260"/>
      <c r="J63" s="260"/>
      <c r="K63" s="263"/>
      <c r="L63" s="231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</row>
    <row r="64" spans="1:64" s="53" customFormat="1" ht="262.5" hidden="1" customHeight="1">
      <c r="A64" s="264"/>
      <c r="B64" s="250"/>
      <c r="C64" s="22"/>
      <c r="D64" s="274"/>
      <c r="E64" s="262"/>
      <c r="F64" s="121" t="s">
        <v>36</v>
      </c>
      <c r="G64" s="121" t="s">
        <v>36</v>
      </c>
      <c r="H64" s="121" t="s">
        <v>36</v>
      </c>
      <c r="I64" s="34" t="s">
        <v>37</v>
      </c>
      <c r="J64" s="34" t="s">
        <v>37</v>
      </c>
      <c r="K64" s="34" t="s">
        <v>37</v>
      </c>
      <c r="L64" s="231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</row>
    <row r="65" spans="1:64" s="53" customFormat="1" ht="25.2" hidden="1" customHeight="1">
      <c r="A65" s="69" t="s">
        <v>40</v>
      </c>
      <c r="B65" s="223" t="s">
        <v>57</v>
      </c>
      <c r="C65" s="223"/>
      <c r="D65" s="58"/>
      <c r="E65" s="225"/>
      <c r="F65" s="122"/>
      <c r="G65" s="122"/>
      <c r="H65" s="122"/>
      <c r="I65" s="123"/>
      <c r="J65" s="123"/>
      <c r="K65" s="123"/>
      <c r="L65" s="231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</row>
    <row r="66" spans="1:64" s="53" customFormat="1" ht="25.2" hidden="1" customHeight="1">
      <c r="A66" s="39"/>
      <c r="B66" s="70" t="s">
        <v>42</v>
      </c>
      <c r="C66" s="47"/>
      <c r="D66" s="59"/>
      <c r="E66" s="30" t="e">
        <f>G66+K66+#REF!</f>
        <v>#REF!</v>
      </c>
      <c r="F66" s="121">
        <v>0</v>
      </c>
      <c r="G66" s="121">
        <v>0</v>
      </c>
      <c r="H66" s="121">
        <v>0</v>
      </c>
      <c r="I66" s="34">
        <v>0</v>
      </c>
      <c r="J66" s="34">
        <v>0</v>
      </c>
      <c r="K66" s="34">
        <v>0</v>
      </c>
      <c r="L66" s="231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</row>
    <row r="67" spans="1:64" s="53" customFormat="1" ht="45.6" hidden="1" customHeight="1">
      <c r="A67" s="71" t="s">
        <v>43</v>
      </c>
      <c r="B67" s="22" t="s">
        <v>58</v>
      </c>
      <c r="C67" s="22"/>
      <c r="D67" s="59"/>
      <c r="E67" s="30"/>
      <c r="F67" s="121"/>
      <c r="G67" s="121"/>
      <c r="H67" s="121"/>
      <c r="I67" s="34"/>
      <c r="J67" s="34"/>
      <c r="K67" s="34"/>
      <c r="L67" s="231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</row>
    <row r="68" spans="1:64" s="53" customFormat="1" ht="25.2" hidden="1" customHeight="1">
      <c r="A68" s="39"/>
      <c r="B68" s="70" t="s">
        <v>42</v>
      </c>
      <c r="C68" s="47"/>
      <c r="D68" s="59"/>
      <c r="E68" s="30" t="e">
        <f>G68+K68+#REF!</f>
        <v>#REF!</v>
      </c>
      <c r="F68" s="121">
        <v>0</v>
      </c>
      <c r="G68" s="121">
        <v>0</v>
      </c>
      <c r="H68" s="121">
        <v>0</v>
      </c>
      <c r="I68" s="34">
        <v>0</v>
      </c>
      <c r="J68" s="34">
        <v>0</v>
      </c>
      <c r="K68" s="34">
        <v>0</v>
      </c>
      <c r="L68" s="231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</row>
    <row r="69" spans="1:64" s="53" customFormat="1" ht="45.6" hidden="1" customHeight="1">
      <c r="A69" s="71" t="s">
        <v>22</v>
      </c>
      <c r="B69" s="22" t="s">
        <v>59</v>
      </c>
      <c r="C69" s="22"/>
      <c r="D69" s="59"/>
      <c r="E69" s="30" t="e">
        <f t="shared" ref="E69:K69" si="12">E70</f>
        <v>#REF!</v>
      </c>
      <c r="F69" s="121">
        <f t="shared" si="12"/>
        <v>0</v>
      </c>
      <c r="G69" s="121">
        <f t="shared" si="12"/>
        <v>0</v>
      </c>
      <c r="H69" s="121">
        <f t="shared" si="12"/>
        <v>0</v>
      </c>
      <c r="I69" s="34">
        <f t="shared" si="12"/>
        <v>0</v>
      </c>
      <c r="J69" s="34">
        <f t="shared" si="12"/>
        <v>0</v>
      </c>
      <c r="K69" s="34">
        <f t="shared" si="12"/>
        <v>0</v>
      </c>
      <c r="L69" s="231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</row>
    <row r="70" spans="1:64" s="53" customFormat="1" ht="25.2" hidden="1" customHeight="1">
      <c r="A70" s="71" t="s">
        <v>22</v>
      </c>
      <c r="B70" s="40"/>
      <c r="C70" s="22"/>
      <c r="D70" s="59"/>
      <c r="E70" s="30" t="e">
        <f t="shared" ref="E70:K70" si="13">SUM(E71:E71)</f>
        <v>#REF!</v>
      </c>
      <c r="F70" s="121">
        <f t="shared" si="13"/>
        <v>0</v>
      </c>
      <c r="G70" s="121">
        <f t="shared" si="13"/>
        <v>0</v>
      </c>
      <c r="H70" s="121">
        <f t="shared" si="13"/>
        <v>0</v>
      </c>
      <c r="I70" s="34">
        <f t="shared" si="13"/>
        <v>0</v>
      </c>
      <c r="J70" s="34">
        <f t="shared" si="13"/>
        <v>0</v>
      </c>
      <c r="K70" s="34">
        <f t="shared" si="13"/>
        <v>0</v>
      </c>
      <c r="L70" s="231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</row>
    <row r="71" spans="1:64" s="53" customFormat="1" ht="25.2" hidden="1" customHeight="1">
      <c r="A71" s="39"/>
      <c r="B71" s="70" t="s">
        <v>42</v>
      </c>
      <c r="C71" s="47"/>
      <c r="D71" s="59"/>
      <c r="E71" s="30" t="e">
        <f>G71+K71+#REF!</f>
        <v>#REF!</v>
      </c>
      <c r="F71" s="121">
        <v>0</v>
      </c>
      <c r="G71" s="121">
        <v>0</v>
      </c>
      <c r="H71" s="121">
        <v>0</v>
      </c>
      <c r="I71" s="34">
        <v>0</v>
      </c>
      <c r="J71" s="34">
        <v>0</v>
      </c>
      <c r="K71" s="34">
        <v>0</v>
      </c>
      <c r="L71" s="231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64" s="53" customFormat="1" ht="45.6">
      <c r="A72" s="71" t="s">
        <v>44</v>
      </c>
      <c r="B72" s="28" t="s">
        <v>135</v>
      </c>
      <c r="C72" s="22">
        <v>244</v>
      </c>
      <c r="D72" s="226">
        <v>310</v>
      </c>
      <c r="E72" s="30">
        <f>SUM(F72:K72)</f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231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64" s="53" customFormat="1" ht="52.2" customHeight="1">
      <c r="A73" s="71"/>
      <c r="B73" s="28" t="s">
        <v>120</v>
      </c>
      <c r="C73" s="22">
        <v>244</v>
      </c>
      <c r="D73" s="226">
        <v>310</v>
      </c>
      <c r="E73" s="30">
        <f t="shared" ref="E73:E76" si="14">SUM(F73:K73)</f>
        <v>3000</v>
      </c>
      <c r="F73" s="30">
        <v>3000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231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64" s="53" customFormat="1" ht="47.4" customHeight="1">
      <c r="A74" s="71"/>
      <c r="B74" s="28" t="s">
        <v>136</v>
      </c>
      <c r="C74" s="22">
        <v>244</v>
      </c>
      <c r="D74" s="226">
        <v>310</v>
      </c>
      <c r="E74" s="30">
        <f t="shared" si="14"/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231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</row>
    <row r="75" spans="1:64" s="53" customFormat="1" ht="45.6">
      <c r="A75" s="71"/>
      <c r="B75" s="28" t="s">
        <v>137</v>
      </c>
      <c r="C75" s="22">
        <v>244</v>
      </c>
      <c r="D75" s="226">
        <v>310</v>
      </c>
      <c r="E75" s="30">
        <f t="shared" si="14"/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231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64" s="53" customFormat="1" ht="36.6" customHeight="1">
      <c r="A76" s="71"/>
      <c r="B76" s="28" t="s">
        <v>138</v>
      </c>
      <c r="C76" s="22">
        <v>244</v>
      </c>
      <c r="D76" s="226">
        <v>310</v>
      </c>
      <c r="E76" s="30">
        <f t="shared" si="14"/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231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64" s="53" customFormat="1" ht="55.2" customHeight="1">
      <c r="A77" s="71"/>
      <c r="B77" s="28" t="s">
        <v>120</v>
      </c>
      <c r="C77" s="22">
        <v>244</v>
      </c>
      <c r="D77" s="226">
        <v>310</v>
      </c>
      <c r="E77" s="30">
        <f>SUM(F77:K77)</f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231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64" s="53" customFormat="1" ht="45.6">
      <c r="A78" s="71" t="s">
        <v>46</v>
      </c>
      <c r="B78" s="28" t="s">
        <v>60</v>
      </c>
      <c r="C78" s="22">
        <v>244</v>
      </c>
      <c r="D78" s="226">
        <v>310</v>
      </c>
      <c r="E78" s="30">
        <f>SUM(F78:K78)</f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231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64" s="53" customFormat="1" ht="25.2">
      <c r="A79" s="71"/>
      <c r="B79" s="28" t="s">
        <v>61</v>
      </c>
      <c r="C79" s="22">
        <v>244</v>
      </c>
      <c r="D79" s="226">
        <v>310</v>
      </c>
      <c r="E79" s="30">
        <f>SUM(F79:K79)</f>
        <v>83100</v>
      </c>
      <c r="F79" s="30">
        <v>0</v>
      </c>
      <c r="G79" s="30">
        <v>83100</v>
      </c>
      <c r="H79" s="30">
        <v>0</v>
      </c>
      <c r="I79" s="30">
        <v>0</v>
      </c>
      <c r="J79" s="30">
        <v>0</v>
      </c>
      <c r="K79" s="30">
        <v>0</v>
      </c>
      <c r="L79" s="231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64" s="65" customFormat="1" ht="24.6">
      <c r="A80" s="72"/>
      <c r="B80" s="256" t="s">
        <v>62</v>
      </c>
      <c r="C80" s="257"/>
      <c r="D80" s="258"/>
      <c r="E80" s="35">
        <f>SUM(E72:E79)</f>
        <v>86100</v>
      </c>
      <c r="F80" s="35">
        <f>SUM(F72:F79)</f>
        <v>3000</v>
      </c>
      <c r="G80" s="35">
        <f t="shared" ref="G80:K80" si="15">SUM(G72:G79)</f>
        <v>83100</v>
      </c>
      <c r="H80" s="35">
        <f t="shared" si="15"/>
        <v>0</v>
      </c>
      <c r="I80" s="35">
        <f t="shared" si="15"/>
        <v>0</v>
      </c>
      <c r="J80" s="35">
        <f t="shared" si="15"/>
        <v>0</v>
      </c>
      <c r="K80" s="35">
        <f t="shared" si="15"/>
        <v>0</v>
      </c>
      <c r="L80" s="231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8" customFormat="1" ht="34.200000000000003" customHeight="1">
      <c r="A81" s="73"/>
      <c r="B81" s="74" t="s">
        <v>63</v>
      </c>
      <c r="C81" s="75">
        <v>244</v>
      </c>
      <c r="D81" s="76">
        <v>342</v>
      </c>
      <c r="E81" s="124">
        <f>SUM(F81:K81)</f>
        <v>92003.33</v>
      </c>
      <c r="F81" s="225">
        <v>0</v>
      </c>
      <c r="G81" s="225">
        <v>0</v>
      </c>
      <c r="H81" s="225">
        <v>0</v>
      </c>
      <c r="I81" s="123">
        <v>0</v>
      </c>
      <c r="J81" s="225">
        <f>90000+2003.33</f>
        <v>92003.33</v>
      </c>
      <c r="K81" s="225">
        <v>0</v>
      </c>
      <c r="L81" s="231"/>
    </row>
    <row r="82" spans="1:64" s="8" customFormat="1" ht="37.200000000000003" customHeight="1">
      <c r="A82" s="73"/>
      <c r="B82" s="77" t="s">
        <v>132</v>
      </c>
      <c r="C82" s="78">
        <v>323</v>
      </c>
      <c r="D82" s="49">
        <v>342</v>
      </c>
      <c r="E82" s="125">
        <f>SUM(F82:K82)</f>
        <v>30000</v>
      </c>
      <c r="F82" s="125">
        <v>0</v>
      </c>
      <c r="G82" s="125">
        <v>30000</v>
      </c>
      <c r="H82" s="125">
        <v>0</v>
      </c>
      <c r="I82" s="125">
        <v>0</v>
      </c>
      <c r="J82" s="125">
        <v>0</v>
      </c>
      <c r="K82" s="125">
        <v>0</v>
      </c>
      <c r="L82" s="231"/>
    </row>
    <row r="83" spans="1:64" s="8" customFormat="1" ht="37.200000000000003" customHeight="1">
      <c r="A83" s="73"/>
      <c r="B83" s="77" t="s">
        <v>118</v>
      </c>
      <c r="C83" s="78">
        <v>323</v>
      </c>
      <c r="D83" s="49">
        <v>342</v>
      </c>
      <c r="E83" s="125">
        <f>SUM(F83:K83)</f>
        <v>90795.14</v>
      </c>
      <c r="F83" s="125">
        <v>0</v>
      </c>
      <c r="G83" s="125">
        <f>54182+36613.14</f>
        <v>90795.14</v>
      </c>
      <c r="H83" s="125">
        <v>0</v>
      </c>
      <c r="I83" s="125">
        <v>0</v>
      </c>
      <c r="J83" s="125">
        <v>0</v>
      </c>
      <c r="K83" s="125">
        <v>0</v>
      </c>
      <c r="L83" s="231"/>
    </row>
    <row r="84" spans="1:64" s="65" customFormat="1" ht="24.6">
      <c r="A84" s="79"/>
      <c r="B84" s="256" t="s">
        <v>64</v>
      </c>
      <c r="C84" s="257"/>
      <c r="D84" s="258"/>
      <c r="E84" s="126">
        <f t="shared" ref="E84:K84" si="16">SUM(E81:E83)</f>
        <v>212798.47</v>
      </c>
      <c r="F84" s="126">
        <f t="shared" si="16"/>
        <v>0</v>
      </c>
      <c r="G84" s="126">
        <f t="shared" si="16"/>
        <v>120795.14</v>
      </c>
      <c r="H84" s="126">
        <f t="shared" si="16"/>
        <v>0</v>
      </c>
      <c r="I84" s="126">
        <f t="shared" si="16"/>
        <v>0</v>
      </c>
      <c r="J84" s="126">
        <f t="shared" si="16"/>
        <v>92003.33</v>
      </c>
      <c r="K84" s="126">
        <f t="shared" si="16"/>
        <v>0</v>
      </c>
      <c r="L84" s="231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</row>
    <row r="85" spans="1:64" s="65" customFormat="1" ht="25.2">
      <c r="A85" s="79"/>
      <c r="B85" s="175" t="s">
        <v>65</v>
      </c>
      <c r="C85" s="75">
        <v>244</v>
      </c>
      <c r="D85" s="76">
        <v>344</v>
      </c>
      <c r="E85" s="124">
        <f>SUM(F85:K85)</f>
        <v>10000</v>
      </c>
      <c r="F85" s="124">
        <v>10000</v>
      </c>
      <c r="G85" s="124">
        <v>0</v>
      </c>
      <c r="H85" s="124">
        <v>0</v>
      </c>
      <c r="I85" s="127">
        <v>0</v>
      </c>
      <c r="J85" s="127">
        <v>0</v>
      </c>
      <c r="K85" s="127">
        <v>0</v>
      </c>
      <c r="L85" s="231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</row>
    <row r="86" spans="1:64" s="65" customFormat="1" ht="50.4">
      <c r="A86" s="79"/>
      <c r="B86" s="175" t="s">
        <v>139</v>
      </c>
      <c r="C86" s="75">
        <v>244</v>
      </c>
      <c r="D86" s="76">
        <v>344</v>
      </c>
      <c r="E86" s="124">
        <f t="shared" ref="E86:E87" si="17">SUM(F86:K86)</f>
        <v>0</v>
      </c>
      <c r="F86" s="124">
        <v>0</v>
      </c>
      <c r="G86" s="124">
        <v>0</v>
      </c>
      <c r="H86" s="124">
        <v>0</v>
      </c>
      <c r="I86" s="127">
        <v>0</v>
      </c>
      <c r="J86" s="127">
        <v>0</v>
      </c>
      <c r="K86" s="127">
        <v>0</v>
      </c>
      <c r="L86" s="231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</row>
    <row r="87" spans="1:64" s="65" customFormat="1" ht="25.2">
      <c r="A87" s="79"/>
      <c r="B87" s="175" t="s">
        <v>140</v>
      </c>
      <c r="C87" s="75">
        <v>244</v>
      </c>
      <c r="D87" s="76">
        <v>344</v>
      </c>
      <c r="E87" s="124">
        <f t="shared" si="17"/>
        <v>1782.82</v>
      </c>
      <c r="F87" s="124">
        <v>1782.82</v>
      </c>
      <c r="G87" s="124">
        <v>0</v>
      </c>
      <c r="H87" s="124">
        <v>0</v>
      </c>
      <c r="I87" s="127">
        <v>0</v>
      </c>
      <c r="J87" s="127">
        <v>0</v>
      </c>
      <c r="K87" s="127">
        <v>0</v>
      </c>
      <c r="L87" s="231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</row>
    <row r="88" spans="1:64" s="65" customFormat="1" ht="25.2">
      <c r="A88" s="79"/>
      <c r="B88" s="74" t="s">
        <v>66</v>
      </c>
      <c r="C88" s="75">
        <v>244</v>
      </c>
      <c r="D88" s="76">
        <v>344</v>
      </c>
      <c r="E88" s="124">
        <f>SUM(F88:K88)</f>
        <v>4000</v>
      </c>
      <c r="F88" s="124">
        <v>4000</v>
      </c>
      <c r="G88" s="124">
        <v>0</v>
      </c>
      <c r="H88" s="124">
        <v>0</v>
      </c>
      <c r="I88" s="127">
        <v>0</v>
      </c>
      <c r="J88" s="127">
        <v>0</v>
      </c>
      <c r="K88" s="127">
        <v>0</v>
      </c>
      <c r="L88" s="231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</row>
    <row r="89" spans="1:64" s="65" customFormat="1" ht="24.6">
      <c r="A89" s="79"/>
      <c r="B89" s="256" t="s">
        <v>67</v>
      </c>
      <c r="C89" s="257"/>
      <c r="D89" s="258"/>
      <c r="E89" s="126">
        <f>SUM(E85:E88)</f>
        <v>15782.82</v>
      </c>
      <c r="F89" s="126">
        <f>SUM(F85:F88)</f>
        <v>15782.82</v>
      </c>
      <c r="G89" s="126">
        <f t="shared" ref="G89:K89" si="18">SUM(G88)</f>
        <v>0</v>
      </c>
      <c r="H89" s="126">
        <f t="shared" si="18"/>
        <v>0</v>
      </c>
      <c r="I89" s="126">
        <f t="shared" si="18"/>
        <v>0</v>
      </c>
      <c r="J89" s="126">
        <f t="shared" si="18"/>
        <v>0</v>
      </c>
      <c r="K89" s="126">
        <f t="shared" si="18"/>
        <v>0</v>
      </c>
      <c r="L89" s="231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</row>
    <row r="90" spans="1:64" s="8" customFormat="1" ht="25.2">
      <c r="A90" s="73"/>
      <c r="B90" s="74" t="s">
        <v>68</v>
      </c>
      <c r="C90" s="75">
        <v>244</v>
      </c>
      <c r="D90" s="76">
        <v>345</v>
      </c>
      <c r="E90" s="124">
        <f>SUM(F90:K90)</f>
        <v>0</v>
      </c>
      <c r="F90" s="124">
        <v>0</v>
      </c>
      <c r="G90" s="124">
        <v>0</v>
      </c>
      <c r="H90" s="124">
        <v>0</v>
      </c>
      <c r="I90" s="225">
        <v>0</v>
      </c>
      <c r="J90" s="225">
        <v>0</v>
      </c>
      <c r="K90" s="225">
        <v>0</v>
      </c>
      <c r="L90" s="231"/>
    </row>
    <row r="91" spans="1:64" s="65" customFormat="1" ht="24.6">
      <c r="A91" s="79"/>
      <c r="B91" s="256" t="s">
        <v>69</v>
      </c>
      <c r="C91" s="257"/>
      <c r="D91" s="258"/>
      <c r="E91" s="126">
        <f>E90</f>
        <v>0</v>
      </c>
      <c r="F91" s="126">
        <f t="shared" ref="F91:K91" si="19">F90</f>
        <v>0</v>
      </c>
      <c r="G91" s="126">
        <f t="shared" si="19"/>
        <v>0</v>
      </c>
      <c r="H91" s="126">
        <f t="shared" si="19"/>
        <v>0</v>
      </c>
      <c r="I91" s="126">
        <f t="shared" si="19"/>
        <v>0</v>
      </c>
      <c r="J91" s="126">
        <f t="shared" si="19"/>
        <v>0</v>
      </c>
      <c r="K91" s="126">
        <f t="shared" si="19"/>
        <v>0</v>
      </c>
      <c r="L91" s="231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</row>
    <row r="92" spans="1:64" s="53" customFormat="1" ht="45.6">
      <c r="A92" s="80" t="s">
        <v>40</v>
      </c>
      <c r="B92" s="81" t="s">
        <v>141</v>
      </c>
      <c r="C92" s="82">
        <v>244</v>
      </c>
      <c r="D92" s="226">
        <v>346</v>
      </c>
      <c r="E92" s="225">
        <f>SUM(F92:K92)</f>
        <v>10000</v>
      </c>
      <c r="F92" s="225">
        <v>10000</v>
      </c>
      <c r="G92" s="225">
        <v>0</v>
      </c>
      <c r="H92" s="225">
        <v>0</v>
      </c>
      <c r="I92" s="225">
        <v>0</v>
      </c>
      <c r="J92" s="225">
        <v>0</v>
      </c>
      <c r="K92" s="225">
        <v>0</v>
      </c>
      <c r="L92" s="231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</row>
    <row r="93" spans="1:64" s="53" customFormat="1" ht="45.6">
      <c r="A93" s="80"/>
      <c r="B93" s="83" t="s">
        <v>142</v>
      </c>
      <c r="C93" s="84">
        <v>244</v>
      </c>
      <c r="D93" s="226">
        <v>346</v>
      </c>
      <c r="E93" s="225">
        <f>SUM(F93:K93)</f>
        <v>10000</v>
      </c>
      <c r="F93" s="225">
        <v>10000</v>
      </c>
      <c r="G93" s="225">
        <v>0</v>
      </c>
      <c r="H93" s="225">
        <v>0</v>
      </c>
      <c r="I93" s="225">
        <v>0</v>
      </c>
      <c r="J93" s="225">
        <v>0</v>
      </c>
      <c r="K93" s="225">
        <v>0</v>
      </c>
      <c r="L93" s="231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</row>
    <row r="94" spans="1:64" s="53" customFormat="1" ht="25.2">
      <c r="A94" s="80"/>
      <c r="B94" s="83" t="s">
        <v>143</v>
      </c>
      <c r="C94" s="84">
        <v>244</v>
      </c>
      <c r="D94" s="226">
        <v>346</v>
      </c>
      <c r="E94" s="225">
        <f t="shared" ref="E94:E97" si="20">SUM(F94:K94)</f>
        <v>5000</v>
      </c>
      <c r="F94" s="225">
        <v>5000</v>
      </c>
      <c r="G94" s="225">
        <v>0</v>
      </c>
      <c r="H94" s="225">
        <v>0</v>
      </c>
      <c r="I94" s="225">
        <v>0</v>
      </c>
      <c r="J94" s="225">
        <v>0</v>
      </c>
      <c r="K94" s="225">
        <v>0</v>
      </c>
      <c r="L94" s="231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</row>
    <row r="95" spans="1:64" s="53" customFormat="1" ht="25.2">
      <c r="A95" s="80"/>
      <c r="B95" s="83" t="s">
        <v>70</v>
      </c>
      <c r="C95" s="84">
        <v>244</v>
      </c>
      <c r="D95" s="226">
        <v>346</v>
      </c>
      <c r="E95" s="225">
        <f t="shared" si="20"/>
        <v>0</v>
      </c>
      <c r="F95" s="225">
        <v>0</v>
      </c>
      <c r="G95" s="225">
        <v>0</v>
      </c>
      <c r="H95" s="225">
        <v>0</v>
      </c>
      <c r="I95" s="225">
        <v>0</v>
      </c>
      <c r="J95" s="225">
        <v>0</v>
      </c>
      <c r="K95" s="225">
        <v>0</v>
      </c>
      <c r="L95" s="231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</row>
    <row r="96" spans="1:64" s="53" customFormat="1" ht="68.400000000000006">
      <c r="A96" s="80"/>
      <c r="B96" s="83" t="s">
        <v>144</v>
      </c>
      <c r="C96" s="84">
        <v>244</v>
      </c>
      <c r="D96" s="226">
        <v>346</v>
      </c>
      <c r="E96" s="225">
        <f>SUM(F96:K96)</f>
        <v>0</v>
      </c>
      <c r="F96" s="225">
        <v>0</v>
      </c>
      <c r="G96" s="225">
        <v>0</v>
      </c>
      <c r="H96" s="225">
        <v>0</v>
      </c>
      <c r="I96" s="225">
        <v>0</v>
      </c>
      <c r="J96" s="225">
        <v>0</v>
      </c>
      <c r="K96" s="225">
        <v>0</v>
      </c>
      <c r="L96" s="231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</row>
    <row r="97" spans="1:64" s="53" customFormat="1" ht="68.400000000000006">
      <c r="A97" s="80"/>
      <c r="B97" s="83" t="s">
        <v>71</v>
      </c>
      <c r="C97" s="84">
        <v>244</v>
      </c>
      <c r="D97" s="226">
        <v>346</v>
      </c>
      <c r="E97" s="225">
        <f t="shared" si="20"/>
        <v>0</v>
      </c>
      <c r="F97" s="225">
        <v>0</v>
      </c>
      <c r="G97" s="225">
        <v>0</v>
      </c>
      <c r="H97" s="225">
        <v>0</v>
      </c>
      <c r="I97" s="225">
        <v>0</v>
      </c>
      <c r="J97" s="225">
        <v>0</v>
      </c>
      <c r="K97" s="225">
        <v>0</v>
      </c>
      <c r="L97" s="231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</row>
    <row r="98" spans="1:64" s="53" customFormat="1" ht="68.400000000000006">
      <c r="A98" s="80"/>
      <c r="B98" s="83" t="s">
        <v>117</v>
      </c>
      <c r="C98" s="84">
        <v>244</v>
      </c>
      <c r="D98" s="226">
        <v>346</v>
      </c>
      <c r="E98" s="225">
        <f>SUM(F98:K98)</f>
        <v>10003.59</v>
      </c>
      <c r="F98" s="225">
        <v>0</v>
      </c>
      <c r="G98" s="225">
        <v>10000</v>
      </c>
      <c r="H98" s="225">
        <v>0</v>
      </c>
      <c r="I98" s="225">
        <v>3.59</v>
      </c>
      <c r="J98" s="225">
        <v>0</v>
      </c>
      <c r="K98" s="225">
        <v>0</v>
      </c>
      <c r="L98" s="231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</row>
    <row r="99" spans="1:64" s="65" customFormat="1" ht="25.2">
      <c r="A99" s="85"/>
      <c r="B99" s="256" t="s">
        <v>72</v>
      </c>
      <c r="C99" s="257"/>
      <c r="D99" s="258"/>
      <c r="E99" s="35">
        <f>SUM(E92:E98)</f>
        <v>35003.589999999997</v>
      </c>
      <c r="F99" s="35">
        <f>SUM(F92:F98)</f>
        <v>25000</v>
      </c>
      <c r="G99" s="35">
        <f>SUM(G92:G98)</f>
        <v>10000</v>
      </c>
      <c r="H99" s="35">
        <f t="shared" ref="H99:K99" si="21">SUM(H92:H98)</f>
        <v>0</v>
      </c>
      <c r="I99" s="35">
        <f t="shared" si="21"/>
        <v>3.59</v>
      </c>
      <c r="J99" s="35">
        <f t="shared" si="21"/>
        <v>0</v>
      </c>
      <c r="K99" s="35">
        <f t="shared" si="21"/>
        <v>0</v>
      </c>
      <c r="L99" s="231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</row>
    <row r="100" spans="1:64" s="53" customFormat="1" ht="25.2">
      <c r="A100" s="80"/>
      <c r="B100" s="83" t="s">
        <v>73</v>
      </c>
      <c r="C100" s="84">
        <v>244</v>
      </c>
      <c r="D100" s="226">
        <v>349</v>
      </c>
      <c r="E100" s="225">
        <f>SUM(F100:K100)</f>
        <v>2000</v>
      </c>
      <c r="F100" s="225">
        <v>0</v>
      </c>
      <c r="G100" s="225">
        <v>2000</v>
      </c>
      <c r="H100" s="225">
        <v>0</v>
      </c>
      <c r="I100" s="225">
        <v>0</v>
      </c>
      <c r="J100" s="225">
        <v>0</v>
      </c>
      <c r="K100" s="225">
        <v>0</v>
      </c>
      <c r="L100" s="231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</row>
    <row r="101" spans="1:64" s="65" customFormat="1" ht="25.2">
      <c r="A101" s="85"/>
      <c r="B101" s="256" t="s">
        <v>74</v>
      </c>
      <c r="C101" s="257"/>
      <c r="D101" s="258"/>
      <c r="E101" s="35">
        <f>SUM(E100)</f>
        <v>2000</v>
      </c>
      <c r="F101" s="35">
        <f>SUM(F100)</f>
        <v>0</v>
      </c>
      <c r="G101" s="35">
        <f>SUM(G100)</f>
        <v>2000</v>
      </c>
      <c r="H101" s="35">
        <f t="shared" ref="H101:K101" si="22">SUM(H100)</f>
        <v>0</v>
      </c>
      <c r="I101" s="35">
        <f t="shared" si="22"/>
        <v>0</v>
      </c>
      <c r="J101" s="35">
        <f t="shared" si="22"/>
        <v>0</v>
      </c>
      <c r="K101" s="35">
        <f t="shared" si="22"/>
        <v>0</v>
      </c>
      <c r="L101" s="231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</row>
    <row r="102" spans="1:64" s="65" customFormat="1" ht="25.2">
      <c r="A102" s="135"/>
      <c r="B102" s="279" t="s">
        <v>109</v>
      </c>
      <c r="C102" s="279"/>
      <c r="D102" s="279"/>
      <c r="E102" s="279"/>
      <c r="F102" s="279"/>
      <c r="G102" s="279"/>
      <c r="H102" s="279"/>
      <c r="I102" s="279"/>
      <c r="J102" s="279"/>
      <c r="K102" s="279"/>
      <c r="L102" s="231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</row>
    <row r="103" spans="1:64" s="145" customFormat="1" ht="25.2">
      <c r="A103" s="139"/>
      <c r="B103" s="140" t="s">
        <v>150</v>
      </c>
      <c r="C103" s="141">
        <v>244</v>
      </c>
      <c r="D103" s="142">
        <v>346</v>
      </c>
      <c r="E103" s="143">
        <f>SUM(F103:K103)</f>
        <v>180</v>
      </c>
      <c r="F103" s="143">
        <v>180</v>
      </c>
      <c r="G103" s="143">
        <v>0</v>
      </c>
      <c r="H103" s="143">
        <v>0</v>
      </c>
      <c r="I103" s="143">
        <v>0</v>
      </c>
      <c r="J103" s="143">
        <v>0</v>
      </c>
      <c r="K103" s="143">
        <v>0</v>
      </c>
      <c r="L103" s="231"/>
    </row>
    <row r="104" spans="1:64" s="145" customFormat="1" ht="91.2">
      <c r="A104" s="139"/>
      <c r="B104" s="140" t="s">
        <v>149</v>
      </c>
      <c r="C104" s="141">
        <v>244</v>
      </c>
      <c r="D104" s="142">
        <v>225</v>
      </c>
      <c r="E104" s="143">
        <f>SUM(F104:K104)</f>
        <v>0</v>
      </c>
      <c r="F104" s="143">
        <f>3061.22-3061.22</f>
        <v>0</v>
      </c>
      <c r="G104" s="143">
        <f>150000-150000</f>
        <v>0</v>
      </c>
      <c r="H104" s="143">
        <v>0</v>
      </c>
      <c r="I104" s="143">
        <v>0</v>
      </c>
      <c r="J104" s="143">
        <v>0</v>
      </c>
      <c r="K104" s="143">
        <v>0</v>
      </c>
      <c r="L104" s="231">
        <v>-153061.22</v>
      </c>
    </row>
    <row r="105" spans="1:64" s="145" customFormat="1" ht="68.400000000000006">
      <c r="A105" s="139"/>
      <c r="B105" s="140" t="s">
        <v>145</v>
      </c>
      <c r="C105" s="146">
        <v>244</v>
      </c>
      <c r="D105" s="142">
        <v>342</v>
      </c>
      <c r="E105" s="143">
        <f>SUM(F105:K105)</f>
        <v>131383.67999999999</v>
      </c>
      <c r="F105" s="143">
        <f>2635.63</f>
        <v>2635.63</v>
      </c>
      <c r="G105" s="143">
        <f>32187.01</f>
        <v>32187.01</v>
      </c>
      <c r="H105" s="143">
        <f>96561.04</f>
        <v>96561.04</v>
      </c>
      <c r="I105" s="143">
        <v>0</v>
      </c>
      <c r="J105" s="143">
        <v>0</v>
      </c>
      <c r="K105" s="143">
        <v>0</v>
      </c>
      <c r="L105" s="231"/>
    </row>
    <row r="106" spans="1:64" s="145" customFormat="1" ht="68.400000000000006">
      <c r="A106" s="139"/>
      <c r="B106" s="140" t="s">
        <v>162</v>
      </c>
      <c r="C106" s="146">
        <v>244</v>
      </c>
      <c r="D106" s="142">
        <v>342</v>
      </c>
      <c r="E106" s="143">
        <f>SUM(F106:K106)</f>
        <v>0</v>
      </c>
      <c r="F106" s="143">
        <f>183.24-183.24</f>
        <v>0</v>
      </c>
      <c r="G106" s="143">
        <f>716.64-716.64</f>
        <v>0</v>
      </c>
      <c r="H106" s="143">
        <f>2767.12-2767.12</f>
        <v>0</v>
      </c>
      <c r="I106" s="143">
        <v>0</v>
      </c>
      <c r="J106" s="143">
        <v>0</v>
      </c>
      <c r="K106" s="143">
        <v>0</v>
      </c>
      <c r="L106" s="231"/>
      <c r="M106" s="204"/>
      <c r="N106" s="205"/>
      <c r="O106" s="205"/>
      <c r="P106" s="206"/>
    </row>
    <row r="107" spans="1:64" s="145" customFormat="1" ht="45.6">
      <c r="A107" s="139"/>
      <c r="B107" s="140" t="s">
        <v>112</v>
      </c>
      <c r="C107" s="146">
        <v>244</v>
      </c>
      <c r="D107" s="142">
        <v>346</v>
      </c>
      <c r="E107" s="143">
        <f>SUM(F107:K107)</f>
        <v>200</v>
      </c>
      <c r="F107" s="143">
        <v>200</v>
      </c>
      <c r="G107" s="143">
        <v>0</v>
      </c>
      <c r="H107" s="143">
        <v>0</v>
      </c>
      <c r="I107" s="143">
        <v>0</v>
      </c>
      <c r="J107" s="143">
        <v>0</v>
      </c>
      <c r="K107" s="143">
        <v>0</v>
      </c>
      <c r="L107" s="231"/>
      <c r="O107" s="176"/>
    </row>
    <row r="108" spans="1:64" s="65" customFormat="1" ht="25.2">
      <c r="A108" s="86"/>
      <c r="B108" s="280" t="s">
        <v>75</v>
      </c>
      <c r="C108" s="281"/>
      <c r="D108" s="282"/>
      <c r="E108" s="128">
        <f t="shared" ref="E108:K108" si="23">SUM(E103:E107)</f>
        <v>131763.68</v>
      </c>
      <c r="F108" s="128">
        <f>SUM(F103:F107)</f>
        <v>3015.63</v>
      </c>
      <c r="G108" s="128">
        <f t="shared" si="23"/>
        <v>32187.01</v>
      </c>
      <c r="H108" s="128">
        <f t="shared" si="23"/>
        <v>96561.04</v>
      </c>
      <c r="I108" s="128">
        <f t="shared" si="23"/>
        <v>0</v>
      </c>
      <c r="J108" s="128">
        <f t="shared" si="23"/>
        <v>0</v>
      </c>
      <c r="K108" s="128">
        <f t="shared" si="23"/>
        <v>0</v>
      </c>
      <c r="L108" s="231"/>
      <c r="M108" s="8"/>
      <c r="N108" s="8"/>
      <c r="O108" s="177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</row>
    <row r="109" spans="1:64" s="53" customFormat="1" ht="18" customHeight="1" thickBot="1">
      <c r="A109" s="7"/>
      <c r="B109" s="87"/>
      <c r="C109" s="87"/>
      <c r="D109" s="229"/>
      <c r="E109" s="129"/>
      <c r="F109" s="129"/>
      <c r="G109" s="129"/>
      <c r="H109" s="129"/>
      <c r="I109" s="129"/>
      <c r="J109" s="129"/>
      <c r="K109" s="129"/>
      <c r="L109" s="231"/>
      <c r="M109" s="8"/>
      <c r="N109" s="8"/>
      <c r="O109" s="177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</row>
    <row r="110" spans="1:64" s="92" customFormat="1" ht="25.8" thickBot="1">
      <c r="A110" s="88"/>
      <c r="B110" s="89" t="s">
        <v>76</v>
      </c>
      <c r="C110" s="90"/>
      <c r="D110" s="91">
        <v>240</v>
      </c>
      <c r="E110" s="130">
        <f>SUM(F110:K110)</f>
        <v>2796027.32</v>
      </c>
      <c r="F110" s="130">
        <f>F15+F20+F37+F80+F84+F89+F91+F99+F108+F58</f>
        <v>2174741</v>
      </c>
      <c r="G110" s="130">
        <f>G15+G20+G37+G60+G80+G84+G89+G91+G99+G108+G101+G58</f>
        <v>432718.36000000004</v>
      </c>
      <c r="H110" s="130">
        <f>H15+H20+H37+H60+H80+H84+H89+H91+H99+H108+H101</f>
        <v>96561.04</v>
      </c>
      <c r="I110" s="130">
        <f>I15+I20+I37+I60+I80+I84+I89+I91+I99+I108+I101</f>
        <v>3.59</v>
      </c>
      <c r="J110" s="130">
        <f>J15+J20+J37+J60+J80+J84+J89+J91+J99+J108+J101</f>
        <v>92003.33</v>
      </c>
      <c r="K110" s="130">
        <f>K15+K20+K37+K60+K80+K84+K89+K91+K99+K108+K101</f>
        <v>0</v>
      </c>
      <c r="L110" s="231"/>
      <c r="M110" s="8"/>
      <c r="N110" s="8"/>
      <c r="O110" s="177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</row>
    <row r="111" spans="1:64" s="53" customFormat="1" ht="3" customHeight="1">
      <c r="A111" s="7"/>
      <c r="B111" s="87"/>
      <c r="C111" s="87"/>
      <c r="D111" s="229"/>
      <c r="E111" s="129"/>
      <c r="F111" s="129"/>
      <c r="G111" s="129"/>
      <c r="H111" s="129"/>
      <c r="I111" s="129"/>
      <c r="J111" s="129"/>
      <c r="K111" s="129"/>
      <c r="L111" s="231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</row>
    <row r="112" spans="1:64" s="53" customFormat="1" ht="25.2">
      <c r="A112" s="7"/>
      <c r="B112" s="93" t="s">
        <v>77</v>
      </c>
      <c r="C112" s="222">
        <v>851</v>
      </c>
      <c r="D112" s="227">
        <v>291</v>
      </c>
      <c r="E112" s="131">
        <f>SUM(F112:K112)</f>
        <v>1029950.3</v>
      </c>
      <c r="F112" s="131">
        <f>824446.3+205504</f>
        <v>1029950.3</v>
      </c>
      <c r="G112" s="131">
        <v>0</v>
      </c>
      <c r="H112" s="131">
        <v>0</v>
      </c>
      <c r="I112" s="30">
        <v>0</v>
      </c>
      <c r="J112" s="30">
        <v>0</v>
      </c>
      <c r="K112" s="30">
        <v>0</v>
      </c>
      <c r="L112" s="231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</row>
    <row r="113" spans="1:64" s="53" customFormat="1" ht="25.2">
      <c r="A113" s="7"/>
      <c r="B113" s="28" t="s">
        <v>78</v>
      </c>
      <c r="C113" s="22">
        <v>852</v>
      </c>
      <c r="D113" s="226">
        <v>291</v>
      </c>
      <c r="E113" s="131">
        <f>SUM(F113:K113)</f>
        <v>0</v>
      </c>
      <c r="F113" s="30">
        <v>0</v>
      </c>
      <c r="G113" s="30">
        <v>0</v>
      </c>
      <c r="H113" s="30">
        <v>0</v>
      </c>
      <c r="I113" s="30">
        <v>0</v>
      </c>
      <c r="J113" s="30">
        <v>0</v>
      </c>
      <c r="K113" s="30">
        <v>0</v>
      </c>
      <c r="L113" s="231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</row>
    <row r="114" spans="1:64" s="65" customFormat="1" ht="25.8" thickBot="1">
      <c r="A114" s="86"/>
      <c r="B114" s="283" t="s">
        <v>79</v>
      </c>
      <c r="C114" s="243"/>
      <c r="D114" s="244"/>
      <c r="E114" s="132">
        <f t="shared" ref="E114:K114" si="24">SUM(E112:E113)</f>
        <v>1029950.3</v>
      </c>
      <c r="F114" s="132">
        <f t="shared" si="24"/>
        <v>1029950.3</v>
      </c>
      <c r="G114" s="132">
        <f t="shared" si="24"/>
        <v>0</v>
      </c>
      <c r="H114" s="132">
        <f t="shared" si="24"/>
        <v>0</v>
      </c>
      <c r="I114" s="132">
        <f t="shared" si="24"/>
        <v>0</v>
      </c>
      <c r="J114" s="132">
        <f t="shared" si="24"/>
        <v>0</v>
      </c>
      <c r="K114" s="132">
        <f t="shared" si="24"/>
        <v>0</v>
      </c>
      <c r="L114" s="231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</row>
    <row r="115" spans="1:64" s="53" customFormat="1" ht="17.25" customHeight="1">
      <c r="A115" s="7"/>
      <c r="B115" s="87"/>
      <c r="C115" s="87"/>
      <c r="D115" s="229"/>
      <c r="E115" s="129"/>
      <c r="F115" s="129"/>
      <c r="G115" s="129"/>
      <c r="H115" s="129"/>
      <c r="I115" s="129"/>
      <c r="J115" s="129"/>
      <c r="K115" s="129"/>
      <c r="L115" s="231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</row>
    <row r="116" spans="1:64" s="53" customFormat="1" ht="25.2">
      <c r="A116" s="7"/>
      <c r="B116" s="94" t="s">
        <v>80</v>
      </c>
      <c r="C116" s="95"/>
      <c r="D116" s="226"/>
      <c r="E116" s="30"/>
      <c r="F116" s="30"/>
      <c r="G116" s="30"/>
      <c r="H116" s="30"/>
      <c r="I116" s="30"/>
      <c r="J116" s="30"/>
      <c r="K116" s="30"/>
      <c r="L116" s="231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</row>
    <row r="117" spans="1:64" s="53" customFormat="1" ht="34.200000000000003" customHeight="1">
      <c r="A117" s="7"/>
      <c r="B117" s="96" t="s">
        <v>81</v>
      </c>
      <c r="C117" s="22">
        <v>111</v>
      </c>
      <c r="D117" s="226">
        <v>211</v>
      </c>
      <c r="E117" s="131">
        <f>SUM(F117:K117)</f>
        <v>0</v>
      </c>
      <c r="F117" s="30">
        <v>0</v>
      </c>
      <c r="G117" s="30">
        <v>0</v>
      </c>
      <c r="H117" s="30">
        <v>0</v>
      </c>
      <c r="I117" s="131">
        <v>0</v>
      </c>
      <c r="J117" s="131">
        <v>0</v>
      </c>
      <c r="K117" s="131">
        <v>0</v>
      </c>
      <c r="L117" s="231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</row>
    <row r="118" spans="1:64" s="53" customFormat="1" ht="43.95" customHeight="1">
      <c r="A118" s="7"/>
      <c r="B118" s="96" t="s">
        <v>82</v>
      </c>
      <c r="C118" s="22">
        <v>119</v>
      </c>
      <c r="D118" s="226">
        <v>213</v>
      </c>
      <c r="E118" s="131">
        <f>SUM(F118:K118)</f>
        <v>0</v>
      </c>
      <c r="F118" s="30">
        <v>0</v>
      </c>
      <c r="G118" s="30">
        <v>0</v>
      </c>
      <c r="H118" s="30">
        <v>0</v>
      </c>
      <c r="I118" s="131">
        <v>0</v>
      </c>
      <c r="J118" s="131">
        <v>0</v>
      </c>
      <c r="K118" s="131">
        <v>0</v>
      </c>
      <c r="L118" s="231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</row>
    <row r="119" spans="1:64" s="53" customFormat="1" ht="45.6">
      <c r="A119" s="7"/>
      <c r="B119" s="96" t="s">
        <v>83</v>
      </c>
      <c r="C119" s="22">
        <v>111</v>
      </c>
      <c r="D119" s="226">
        <v>211</v>
      </c>
      <c r="E119" s="131">
        <f>SUM(F119:K119)</f>
        <v>1331737.02</v>
      </c>
      <c r="F119" s="30">
        <v>0</v>
      </c>
      <c r="G119" s="30">
        <v>1331737.02</v>
      </c>
      <c r="H119" s="30">
        <v>0</v>
      </c>
      <c r="I119" s="131">
        <v>0</v>
      </c>
      <c r="J119" s="131">
        <v>0</v>
      </c>
      <c r="K119" s="131">
        <v>0</v>
      </c>
      <c r="L119" s="231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</row>
    <row r="120" spans="1:64" s="53" customFormat="1" ht="68.400000000000006">
      <c r="A120" s="7"/>
      <c r="B120" s="96" t="s">
        <v>84</v>
      </c>
      <c r="C120" s="22">
        <v>119</v>
      </c>
      <c r="D120" s="226">
        <v>213</v>
      </c>
      <c r="E120" s="131">
        <f>SUM(F120:K120)</f>
        <v>408224.58</v>
      </c>
      <c r="F120" s="30">
        <v>0</v>
      </c>
      <c r="G120" s="30">
        <v>408224.58</v>
      </c>
      <c r="H120" s="30">
        <v>0</v>
      </c>
      <c r="I120" s="131">
        <v>0</v>
      </c>
      <c r="J120" s="131">
        <v>0</v>
      </c>
      <c r="K120" s="131">
        <v>0</v>
      </c>
      <c r="L120" s="231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</row>
    <row r="121" spans="1:64" s="53" customFormat="1" ht="45.6">
      <c r="A121" s="7"/>
      <c r="B121" s="96" t="s">
        <v>85</v>
      </c>
      <c r="C121" s="22">
        <v>111</v>
      </c>
      <c r="D121" s="226">
        <v>266</v>
      </c>
      <c r="E121" s="131">
        <f>SUM(F121:K121)</f>
        <v>20000</v>
      </c>
      <c r="F121" s="30">
        <v>0</v>
      </c>
      <c r="G121" s="30">
        <v>20000</v>
      </c>
      <c r="H121" s="30">
        <v>0</v>
      </c>
      <c r="I121" s="131">
        <v>0</v>
      </c>
      <c r="J121" s="131">
        <v>0</v>
      </c>
      <c r="K121" s="131">
        <v>0</v>
      </c>
      <c r="L121" s="231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</row>
    <row r="122" spans="1:64" s="53" customFormat="1" ht="25.2">
      <c r="A122" s="7"/>
      <c r="B122" s="96" t="s">
        <v>86</v>
      </c>
      <c r="C122" s="22">
        <v>111</v>
      </c>
      <c r="D122" s="226">
        <v>211</v>
      </c>
      <c r="E122" s="131">
        <f t="shared" ref="E122:E131" si="25">SUM(F122:K122)</f>
        <v>333334.94</v>
      </c>
      <c r="F122" s="30">
        <v>0</v>
      </c>
      <c r="G122" s="30">
        <f>319749.35+13585.59</f>
        <v>333334.94</v>
      </c>
      <c r="H122" s="30">
        <v>0</v>
      </c>
      <c r="I122" s="131">
        <v>0</v>
      </c>
      <c r="J122" s="131">
        <v>0</v>
      </c>
      <c r="K122" s="131">
        <v>0</v>
      </c>
      <c r="L122" s="231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</row>
    <row r="123" spans="1:64" s="53" customFormat="1" ht="45.6">
      <c r="A123" s="7"/>
      <c r="B123" s="96" t="s">
        <v>87</v>
      </c>
      <c r="C123" s="22">
        <v>119</v>
      </c>
      <c r="D123" s="226">
        <v>213</v>
      </c>
      <c r="E123" s="131">
        <f t="shared" si="25"/>
        <v>96564.3</v>
      </c>
      <c r="F123" s="30">
        <v>0</v>
      </c>
      <c r="G123" s="30">
        <v>96564.3</v>
      </c>
      <c r="H123" s="30">
        <v>0</v>
      </c>
      <c r="I123" s="131">
        <v>0</v>
      </c>
      <c r="J123" s="131">
        <v>0</v>
      </c>
      <c r="K123" s="131">
        <v>0</v>
      </c>
      <c r="L123" s="231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</row>
    <row r="124" spans="1:64" s="53" customFormat="1" ht="45.6">
      <c r="A124" s="7"/>
      <c r="B124" s="96" t="s">
        <v>88</v>
      </c>
      <c r="C124" s="22">
        <v>111</v>
      </c>
      <c r="D124" s="226">
        <v>266</v>
      </c>
      <c r="E124" s="131">
        <f t="shared" si="25"/>
        <v>20000</v>
      </c>
      <c r="F124" s="30">
        <v>0</v>
      </c>
      <c r="G124" s="30">
        <v>20000</v>
      </c>
      <c r="H124" s="30">
        <v>0</v>
      </c>
      <c r="I124" s="131">
        <v>0</v>
      </c>
      <c r="J124" s="131">
        <v>0</v>
      </c>
      <c r="K124" s="131">
        <v>0</v>
      </c>
      <c r="L124" s="231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</row>
    <row r="125" spans="1:64" s="53" customFormat="1" ht="45.6">
      <c r="A125" s="7"/>
      <c r="B125" s="96" t="s">
        <v>89</v>
      </c>
      <c r="C125" s="22">
        <v>111</v>
      </c>
      <c r="D125" s="226">
        <v>211</v>
      </c>
      <c r="E125" s="131">
        <f t="shared" si="25"/>
        <v>6608601.0599999996</v>
      </c>
      <c r="F125" s="30">
        <v>0</v>
      </c>
      <c r="G125" s="30">
        <f>6313406.68+295194.38</f>
        <v>6608601.0599999996</v>
      </c>
      <c r="H125" s="30">
        <v>0</v>
      </c>
      <c r="I125" s="131">
        <v>0</v>
      </c>
      <c r="J125" s="131">
        <v>0</v>
      </c>
      <c r="K125" s="131">
        <v>0</v>
      </c>
      <c r="L125" s="231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</row>
    <row r="126" spans="1:64" s="53" customFormat="1" ht="46.95" customHeight="1">
      <c r="A126" s="7"/>
      <c r="B126" s="96" t="s">
        <v>90</v>
      </c>
      <c r="C126" s="22">
        <v>119</v>
      </c>
      <c r="D126" s="226">
        <v>213</v>
      </c>
      <c r="E126" s="131">
        <f t="shared" si="25"/>
        <v>1906648.82</v>
      </c>
      <c r="F126" s="30">
        <v>0</v>
      </c>
      <c r="G126" s="30">
        <v>1906648.82</v>
      </c>
      <c r="H126" s="30">
        <v>0</v>
      </c>
      <c r="I126" s="131">
        <v>0</v>
      </c>
      <c r="J126" s="131">
        <v>0</v>
      </c>
      <c r="K126" s="131">
        <v>0</v>
      </c>
      <c r="L126" s="231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</row>
    <row r="127" spans="1:64" s="53" customFormat="1" ht="46.95" customHeight="1">
      <c r="A127" s="7"/>
      <c r="B127" s="96" t="s">
        <v>91</v>
      </c>
      <c r="C127" s="22">
        <v>111</v>
      </c>
      <c r="D127" s="226">
        <v>266</v>
      </c>
      <c r="E127" s="131">
        <f t="shared" si="25"/>
        <v>50000</v>
      </c>
      <c r="F127" s="30">
        <v>0</v>
      </c>
      <c r="G127" s="30">
        <v>50000</v>
      </c>
      <c r="H127" s="30">
        <v>0</v>
      </c>
      <c r="I127" s="131">
        <v>0</v>
      </c>
      <c r="J127" s="131">
        <v>0</v>
      </c>
      <c r="K127" s="131">
        <v>0</v>
      </c>
      <c r="L127" s="231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</row>
    <row r="128" spans="1:64" s="53" customFormat="1" ht="46.95" customHeight="1">
      <c r="A128" s="7"/>
      <c r="B128" s="96" t="s">
        <v>92</v>
      </c>
      <c r="C128" s="22">
        <v>111</v>
      </c>
      <c r="D128" s="226">
        <v>211</v>
      </c>
      <c r="E128" s="131">
        <f t="shared" si="25"/>
        <v>662644.25</v>
      </c>
      <c r="F128" s="30">
        <v>0</v>
      </c>
      <c r="G128" s="30">
        <f>559682.17+102962.08</f>
        <v>662644.25</v>
      </c>
      <c r="H128" s="30">
        <v>0</v>
      </c>
      <c r="I128" s="131">
        <v>0</v>
      </c>
      <c r="J128" s="131">
        <v>0</v>
      </c>
      <c r="K128" s="131">
        <v>0</v>
      </c>
      <c r="L128" s="231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</row>
    <row r="129" spans="1:64" s="53" customFormat="1" ht="46.95" customHeight="1">
      <c r="A129" s="7"/>
      <c r="B129" s="96" t="s">
        <v>93</v>
      </c>
      <c r="C129" s="22">
        <v>119</v>
      </c>
      <c r="D129" s="226">
        <v>213</v>
      </c>
      <c r="E129" s="131">
        <f t="shared" si="25"/>
        <v>169024.01</v>
      </c>
      <c r="F129" s="30">
        <v>0</v>
      </c>
      <c r="G129" s="30">
        <v>169024.01</v>
      </c>
      <c r="H129" s="30">
        <v>0</v>
      </c>
      <c r="I129" s="131">
        <v>0</v>
      </c>
      <c r="J129" s="131">
        <v>0</v>
      </c>
      <c r="K129" s="131">
        <v>0</v>
      </c>
      <c r="L129" s="231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</row>
    <row r="130" spans="1:64" s="53" customFormat="1" ht="46.95" customHeight="1">
      <c r="A130" s="7"/>
      <c r="B130" s="96" t="s">
        <v>94</v>
      </c>
      <c r="C130" s="22">
        <v>111</v>
      </c>
      <c r="D130" s="226">
        <v>266</v>
      </c>
      <c r="E130" s="131">
        <f t="shared" si="25"/>
        <v>5000</v>
      </c>
      <c r="F130" s="30">
        <v>0</v>
      </c>
      <c r="G130" s="30">
        <v>5000</v>
      </c>
      <c r="H130" s="30">
        <v>0</v>
      </c>
      <c r="I130" s="131">
        <v>0</v>
      </c>
      <c r="J130" s="131">
        <v>0</v>
      </c>
      <c r="K130" s="131">
        <v>0</v>
      </c>
      <c r="L130" s="231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</row>
    <row r="131" spans="1:64" s="53" customFormat="1" ht="42.6" customHeight="1">
      <c r="A131" s="7"/>
      <c r="B131" s="96" t="s">
        <v>124</v>
      </c>
      <c r="C131" s="22">
        <v>111</v>
      </c>
      <c r="D131" s="226">
        <v>211</v>
      </c>
      <c r="E131" s="131">
        <f t="shared" si="25"/>
        <v>3663632.84</v>
      </c>
      <c r="F131" s="30">
        <f>3613632.84+50000</f>
        <v>3663632.84</v>
      </c>
      <c r="G131" s="30">
        <v>0</v>
      </c>
      <c r="H131" s="30">
        <v>0</v>
      </c>
      <c r="I131" s="131">
        <v>0</v>
      </c>
      <c r="J131" s="131">
        <v>0</v>
      </c>
      <c r="K131" s="131">
        <v>0</v>
      </c>
      <c r="L131" s="231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</row>
    <row r="132" spans="1:64" s="53" customFormat="1" ht="42" customHeight="1">
      <c r="A132" s="7"/>
      <c r="B132" s="97" t="s">
        <v>125</v>
      </c>
      <c r="C132" s="222">
        <v>119</v>
      </c>
      <c r="D132" s="227">
        <v>213</v>
      </c>
      <c r="E132" s="133">
        <f>SUM(F132:K132)</f>
        <v>1091317.1200000001</v>
      </c>
      <c r="F132" s="30">
        <v>1091317.1200000001</v>
      </c>
      <c r="G132" s="30">
        <v>0</v>
      </c>
      <c r="H132" s="30">
        <v>0</v>
      </c>
      <c r="I132" s="131">
        <v>0</v>
      </c>
      <c r="J132" s="131">
        <v>0</v>
      </c>
      <c r="K132" s="131">
        <v>0</v>
      </c>
      <c r="L132" s="231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</row>
    <row r="133" spans="1:64" s="53" customFormat="1" ht="45.6">
      <c r="A133" s="7"/>
      <c r="B133" s="96" t="s">
        <v>126</v>
      </c>
      <c r="C133" s="22">
        <v>111</v>
      </c>
      <c r="D133" s="226">
        <v>266</v>
      </c>
      <c r="E133" s="133">
        <f>SUM(F133:K133)</f>
        <v>5000</v>
      </c>
      <c r="F133" s="30">
        <v>5000</v>
      </c>
      <c r="G133" s="30">
        <v>0</v>
      </c>
      <c r="H133" s="30">
        <v>0</v>
      </c>
      <c r="I133" s="131">
        <v>0</v>
      </c>
      <c r="J133" s="131">
        <v>0</v>
      </c>
      <c r="K133" s="131">
        <v>0</v>
      </c>
      <c r="L133" s="231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</row>
    <row r="134" spans="1:64" s="53" customFormat="1" ht="25.2">
      <c r="A134" s="7"/>
      <c r="B134" s="96" t="s">
        <v>95</v>
      </c>
      <c r="C134" s="22">
        <v>111</v>
      </c>
      <c r="D134" s="226">
        <v>211</v>
      </c>
      <c r="E134" s="133">
        <f>SUM(F134:K134)</f>
        <v>71348.31</v>
      </c>
      <c r="F134" s="30">
        <v>0</v>
      </c>
      <c r="G134" s="30">
        <v>0</v>
      </c>
      <c r="H134" s="30">
        <f>69431.64+1916.67</f>
        <v>71348.31</v>
      </c>
      <c r="I134" s="131">
        <v>0</v>
      </c>
      <c r="J134" s="131">
        <v>0</v>
      </c>
      <c r="K134" s="131">
        <v>0</v>
      </c>
      <c r="L134" s="231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</row>
    <row r="135" spans="1:64" s="53" customFormat="1" ht="25.2">
      <c r="A135" s="7"/>
      <c r="B135" s="96" t="s">
        <v>96</v>
      </c>
      <c r="C135" s="222">
        <v>119</v>
      </c>
      <c r="D135" s="227">
        <v>213</v>
      </c>
      <c r="E135" s="133">
        <f t="shared" ref="E135:E136" si="26">SUM(F135:K135)</f>
        <v>21547.200000000001</v>
      </c>
      <c r="F135" s="30">
        <v>0</v>
      </c>
      <c r="G135" s="30">
        <v>0</v>
      </c>
      <c r="H135" s="30">
        <f>20968.36+578.84</f>
        <v>21547.200000000001</v>
      </c>
      <c r="I135" s="131">
        <v>0</v>
      </c>
      <c r="J135" s="131">
        <v>0</v>
      </c>
      <c r="K135" s="131">
        <v>0</v>
      </c>
      <c r="L135" s="231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</row>
    <row r="136" spans="1:64" s="53" customFormat="1" ht="25.2">
      <c r="A136" s="7"/>
      <c r="B136" s="96" t="s">
        <v>97</v>
      </c>
      <c r="C136" s="22">
        <v>111</v>
      </c>
      <c r="D136" s="226">
        <v>211</v>
      </c>
      <c r="E136" s="133">
        <f t="shared" si="26"/>
        <v>971233.46000000008</v>
      </c>
      <c r="F136" s="30">
        <v>0</v>
      </c>
      <c r="G136" s="30">
        <v>0</v>
      </c>
      <c r="H136" s="30">
        <f>833245.56+137987.9</f>
        <v>971233.46000000008</v>
      </c>
      <c r="I136" s="131">
        <v>0</v>
      </c>
      <c r="J136" s="131">
        <v>0</v>
      </c>
      <c r="K136" s="131">
        <v>0</v>
      </c>
      <c r="L136" s="231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</row>
    <row r="137" spans="1:64" s="53" customFormat="1" ht="45" customHeight="1">
      <c r="A137" s="7"/>
      <c r="B137" s="96" t="s">
        <v>98</v>
      </c>
      <c r="C137" s="22">
        <v>119</v>
      </c>
      <c r="D137" s="226">
        <v>213</v>
      </c>
      <c r="E137" s="131">
        <f>SUM(F137:K137)</f>
        <v>293312.46999999997</v>
      </c>
      <c r="F137" s="30">
        <v>0</v>
      </c>
      <c r="G137" s="30">
        <v>0</v>
      </c>
      <c r="H137" s="30">
        <f>251640.16+41672.31</f>
        <v>293312.46999999997</v>
      </c>
      <c r="I137" s="131">
        <v>0</v>
      </c>
      <c r="J137" s="131">
        <v>0</v>
      </c>
      <c r="K137" s="131">
        <v>0</v>
      </c>
      <c r="L137" s="231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</row>
    <row r="138" spans="1:64" s="65" customFormat="1" ht="27.75" customHeight="1">
      <c r="A138" s="86"/>
      <c r="B138" s="284" t="s">
        <v>99</v>
      </c>
      <c r="C138" s="285"/>
      <c r="D138" s="286"/>
      <c r="E138" s="134">
        <f>SUM(F138:K138)</f>
        <v>17729170.379999999</v>
      </c>
      <c r="F138" s="134">
        <f>SUM(F117:F137)</f>
        <v>4759949.96</v>
      </c>
      <c r="G138" s="134">
        <f>SUM(G117:G137)</f>
        <v>11611778.979999999</v>
      </c>
      <c r="H138" s="134">
        <f t="shared" ref="H138:K138" si="27">SUM(H117:H137)</f>
        <v>1357441.44</v>
      </c>
      <c r="I138" s="134">
        <f t="shared" si="27"/>
        <v>0</v>
      </c>
      <c r="J138" s="134">
        <f t="shared" si="27"/>
        <v>0</v>
      </c>
      <c r="K138" s="134">
        <f t="shared" si="27"/>
        <v>0</v>
      </c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</row>
    <row r="139" spans="1:64" s="53" customFormat="1" ht="27.75" customHeight="1">
      <c r="A139" s="7"/>
      <c r="B139" s="98"/>
      <c r="C139" s="98">
        <v>111</v>
      </c>
      <c r="D139" s="226"/>
      <c r="E139" s="30">
        <f t="shared" ref="E139:E145" si="28">SUM(F139:K139)</f>
        <v>13742531.879999999</v>
      </c>
      <c r="F139" s="30">
        <f>F117+F119+F125+F131+F134+F136+F133+F128+F130+F122+F124+F127+F121</f>
        <v>3668632.84</v>
      </c>
      <c r="G139" s="30">
        <f t="shared" ref="G139:K139" si="29">G117+G119+G125+G131+G134+G136+G133+G128+G130+G122+G124+G127+G121</f>
        <v>9031317.2699999996</v>
      </c>
      <c r="H139" s="30">
        <f t="shared" si="29"/>
        <v>1042581.77</v>
      </c>
      <c r="I139" s="30">
        <f t="shared" si="29"/>
        <v>0</v>
      </c>
      <c r="J139" s="30">
        <f t="shared" si="29"/>
        <v>0</v>
      </c>
      <c r="K139" s="30">
        <f t="shared" si="29"/>
        <v>0</v>
      </c>
    </row>
    <row r="140" spans="1:64" s="53" customFormat="1" ht="27.75" customHeight="1">
      <c r="A140" s="7"/>
      <c r="B140" s="98"/>
      <c r="C140" s="98">
        <v>119</v>
      </c>
      <c r="D140" s="226"/>
      <c r="E140" s="30">
        <f>SUM(F140:K140)</f>
        <v>3986638.5</v>
      </c>
      <c r="F140" s="30">
        <f>F118+F120+F126+F132+F135+F137+F123+F129+F59</f>
        <v>1091317.1200000001</v>
      </c>
      <c r="G140" s="30">
        <f t="shared" ref="G140:K140" si="30">G118+G120+G126+G132+G135+G137+G123+G129</f>
        <v>2580461.71</v>
      </c>
      <c r="H140" s="30">
        <f>H118+H120+H126+H132+H135+H137+H123+H129</f>
        <v>314859.67</v>
      </c>
      <c r="I140" s="30">
        <f t="shared" si="30"/>
        <v>0</v>
      </c>
      <c r="J140" s="30">
        <f t="shared" si="30"/>
        <v>0</v>
      </c>
      <c r="K140" s="30">
        <f t="shared" si="30"/>
        <v>0</v>
      </c>
    </row>
    <row r="141" spans="1:64" s="53" customFormat="1" ht="27.75" customHeight="1">
      <c r="A141" s="7"/>
      <c r="B141" s="98"/>
      <c r="C141" s="98">
        <v>243</v>
      </c>
      <c r="D141" s="226"/>
      <c r="E141" s="30">
        <f t="shared" si="28"/>
        <v>0</v>
      </c>
      <c r="F141" s="30">
        <f>F35</f>
        <v>0</v>
      </c>
      <c r="G141" s="30">
        <f t="shared" ref="G141:K141" si="31">G35</f>
        <v>0</v>
      </c>
      <c r="H141" s="30">
        <f t="shared" si="31"/>
        <v>0</v>
      </c>
      <c r="I141" s="30">
        <f t="shared" si="31"/>
        <v>0</v>
      </c>
      <c r="J141" s="30">
        <f t="shared" si="31"/>
        <v>0</v>
      </c>
      <c r="K141" s="30">
        <f t="shared" si="31"/>
        <v>0</v>
      </c>
    </row>
    <row r="142" spans="1:64" s="53" customFormat="1" ht="27.75" customHeight="1">
      <c r="A142" s="7"/>
      <c r="B142" s="98"/>
      <c r="C142" s="98">
        <v>244</v>
      </c>
      <c r="D142" s="226"/>
      <c r="E142" s="30">
        <f>SUM(F142:K142)</f>
        <v>753031.69</v>
      </c>
      <c r="F142" s="30">
        <f t="shared" ref="F142:K142" si="32">F110-F141-F143-F144</f>
        <v>252540.51</v>
      </c>
      <c r="G142" s="30">
        <f t="shared" si="32"/>
        <v>311923.22000000003</v>
      </c>
      <c r="H142" s="30">
        <f t="shared" si="32"/>
        <v>96561.04</v>
      </c>
      <c r="I142" s="30">
        <f t="shared" si="32"/>
        <v>3.59</v>
      </c>
      <c r="J142" s="30">
        <f t="shared" si="32"/>
        <v>92003.33</v>
      </c>
      <c r="K142" s="30">
        <f t="shared" si="32"/>
        <v>0</v>
      </c>
    </row>
    <row r="143" spans="1:64" s="53" customFormat="1" ht="27.75" customHeight="1">
      <c r="A143" s="7"/>
      <c r="B143" s="98"/>
      <c r="C143" s="98">
        <v>247</v>
      </c>
      <c r="D143" s="226"/>
      <c r="E143" s="30">
        <f t="shared" si="28"/>
        <v>1922200.49</v>
      </c>
      <c r="F143" s="30">
        <f>F19+F18+F17</f>
        <v>1922200.49</v>
      </c>
      <c r="G143" s="30">
        <f t="shared" ref="G143:K143" si="33">G19+G18+G17</f>
        <v>0</v>
      </c>
      <c r="H143" s="30">
        <f t="shared" si="33"/>
        <v>0</v>
      </c>
      <c r="I143" s="30">
        <f t="shared" si="33"/>
        <v>0</v>
      </c>
      <c r="J143" s="30">
        <f t="shared" si="33"/>
        <v>0</v>
      </c>
      <c r="K143" s="30">
        <f t="shared" si="33"/>
        <v>0</v>
      </c>
    </row>
    <row r="144" spans="1:64" s="53" customFormat="1" ht="27.75" customHeight="1">
      <c r="A144" s="7"/>
      <c r="B144" s="98"/>
      <c r="C144" s="98">
        <v>323</v>
      </c>
      <c r="D144" s="226"/>
      <c r="E144" s="30">
        <f>SUM(F144:K144)</f>
        <v>120795.14</v>
      </c>
      <c r="F144" s="30">
        <f>F83+F82</f>
        <v>0</v>
      </c>
      <c r="G144" s="30">
        <f>G83+G82</f>
        <v>120795.14</v>
      </c>
      <c r="H144" s="30">
        <f t="shared" ref="H144:K144" si="34">H83+H82</f>
        <v>0</v>
      </c>
      <c r="I144" s="30">
        <f t="shared" si="34"/>
        <v>0</v>
      </c>
      <c r="J144" s="30">
        <f t="shared" si="34"/>
        <v>0</v>
      </c>
      <c r="K144" s="30">
        <f t="shared" si="34"/>
        <v>0</v>
      </c>
    </row>
    <row r="145" spans="1:64" s="53" customFormat="1" ht="39.6" customHeight="1">
      <c r="A145" s="7"/>
      <c r="B145" s="98"/>
      <c r="C145" s="98" t="s">
        <v>100</v>
      </c>
      <c r="D145" s="226"/>
      <c r="E145" s="30">
        <f t="shared" si="28"/>
        <v>1029950.3</v>
      </c>
      <c r="F145" s="30">
        <f>F114</f>
        <v>1029950.3</v>
      </c>
      <c r="G145" s="30">
        <f t="shared" ref="G145:K145" si="35">G114</f>
        <v>0</v>
      </c>
      <c r="H145" s="30">
        <f t="shared" si="35"/>
        <v>0</v>
      </c>
      <c r="I145" s="30">
        <f t="shared" si="35"/>
        <v>0</v>
      </c>
      <c r="J145" s="30">
        <f t="shared" si="35"/>
        <v>0</v>
      </c>
      <c r="K145" s="30">
        <f t="shared" si="35"/>
        <v>0</v>
      </c>
    </row>
    <row r="146" spans="1:64" s="53" customFormat="1" ht="30" customHeight="1">
      <c r="A146" s="7"/>
      <c r="B146" s="25" t="s">
        <v>101</v>
      </c>
      <c r="C146" s="25"/>
      <c r="D146" s="99"/>
      <c r="E146" s="128">
        <f t="shared" ref="E146:K146" si="36">E110+E114+E138</f>
        <v>21555148</v>
      </c>
      <c r="F146" s="128">
        <f t="shared" si="36"/>
        <v>7964641.2599999998</v>
      </c>
      <c r="G146" s="128">
        <f t="shared" si="36"/>
        <v>12044497.339999998</v>
      </c>
      <c r="H146" s="128">
        <f t="shared" si="36"/>
        <v>1454002.48</v>
      </c>
      <c r="I146" s="128">
        <f t="shared" si="36"/>
        <v>3.59</v>
      </c>
      <c r="J146" s="128">
        <f t="shared" si="36"/>
        <v>92003.33</v>
      </c>
      <c r="K146" s="128">
        <f t="shared" si="36"/>
        <v>0</v>
      </c>
      <c r="L146" s="8">
        <v>21708209.219999999</v>
      </c>
      <c r="M146" s="8">
        <v>7967702.4800000004</v>
      </c>
      <c r="N146" s="8">
        <v>12194497.339999998</v>
      </c>
      <c r="O146" s="8">
        <v>1454002.48</v>
      </c>
      <c r="P146" s="8">
        <v>3.59</v>
      </c>
      <c r="Q146" s="8">
        <v>92003.33</v>
      </c>
      <c r="R146" s="8">
        <v>0</v>
      </c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</row>
    <row r="147" spans="1:64" s="53" customFormat="1" ht="36" customHeight="1">
      <c r="A147" s="7"/>
      <c r="B147" s="100"/>
      <c r="C147" s="100"/>
      <c r="D147" s="101"/>
      <c r="E147" s="102"/>
      <c r="F147" s="102"/>
      <c r="G147" s="102"/>
      <c r="H147" s="102"/>
      <c r="I147" s="102"/>
      <c r="J147" s="102"/>
      <c r="K147" s="102"/>
      <c r="L147" s="192">
        <f>E146-L146</f>
        <v>-153061.21999999881</v>
      </c>
      <c r="M147" s="192">
        <f t="shared" ref="M147:R147" si="37">F146-M146</f>
        <v>-3061.2200000006706</v>
      </c>
      <c r="N147" s="192">
        <f t="shared" si="37"/>
        <v>-150000</v>
      </c>
      <c r="O147" s="192">
        <f t="shared" si="37"/>
        <v>0</v>
      </c>
      <c r="P147" s="192">
        <f t="shared" si="37"/>
        <v>0</v>
      </c>
      <c r="Q147" s="192">
        <f t="shared" si="37"/>
        <v>0</v>
      </c>
      <c r="R147" s="192">
        <f t="shared" si="37"/>
        <v>0</v>
      </c>
      <c r="S147" s="137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</row>
    <row r="148" spans="1:64" s="53" customFormat="1" ht="5.4" customHeight="1">
      <c r="A148" s="7"/>
      <c r="B148" s="100"/>
      <c r="C148" s="100"/>
      <c r="D148" s="101"/>
      <c r="E148" s="101"/>
      <c r="F148" s="101"/>
      <c r="G148" s="101"/>
      <c r="H148" s="101"/>
      <c r="I148" s="101"/>
      <c r="J148" s="101"/>
      <c r="K148" s="101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</row>
    <row r="149" spans="1:64" s="53" customFormat="1" ht="33.75" hidden="1" customHeight="1">
      <c r="A149" s="7"/>
      <c r="B149" s="100"/>
      <c r="C149" s="100"/>
      <c r="D149" s="101"/>
      <c r="E149" s="103">
        <f>E10-E146</f>
        <v>-20575143.149999999</v>
      </c>
      <c r="F149" s="101"/>
      <c r="G149" s="101"/>
      <c r="H149" s="101"/>
      <c r="I149" s="101"/>
      <c r="J149" s="101"/>
      <c r="K149" s="101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</row>
    <row r="150" spans="1:64" s="53" customFormat="1" ht="54" hidden="1" customHeight="1">
      <c r="A150" s="7"/>
      <c r="B150" s="100"/>
      <c r="C150" s="100"/>
      <c r="D150" s="101"/>
      <c r="E150" s="103">
        <f>E10-E147</f>
        <v>980004.85</v>
      </c>
      <c r="F150" s="101"/>
      <c r="G150" s="101"/>
      <c r="H150" s="101"/>
      <c r="I150" s="101"/>
      <c r="J150" s="101"/>
      <c r="K150" s="101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</row>
    <row r="151" spans="1:64" s="53" customFormat="1" ht="35.25" customHeight="1">
      <c r="A151" s="7"/>
      <c r="B151" s="100" t="s">
        <v>102</v>
      </c>
      <c r="C151" s="100"/>
      <c r="D151" s="287" t="s">
        <v>103</v>
      </c>
      <c r="E151" s="276"/>
      <c r="F151" s="68"/>
      <c r="G151" s="68"/>
      <c r="H151" s="68" t="s">
        <v>104</v>
      </c>
      <c r="I151" s="101"/>
      <c r="J151" s="101"/>
      <c r="K151" s="101"/>
      <c r="L151" s="217" t="s">
        <v>168</v>
      </c>
      <c r="M151" s="217">
        <v>-153061.22</v>
      </c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</row>
    <row r="152" spans="1:64" s="53" customFormat="1" ht="27.75" customHeight="1">
      <c r="A152" s="7"/>
      <c r="B152" s="100" t="s">
        <v>105</v>
      </c>
      <c r="C152" s="100"/>
      <c r="D152" s="246" t="s">
        <v>106</v>
      </c>
      <c r="E152" s="278"/>
      <c r="F152" s="101"/>
      <c r="G152" s="101"/>
      <c r="H152" s="101"/>
      <c r="I152" s="101"/>
      <c r="J152" s="101"/>
      <c r="K152" s="101"/>
      <c r="L152" s="217"/>
      <c r="M152" s="217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</row>
    <row r="153" spans="1:64" s="53" customFormat="1" ht="27.75" customHeight="1">
      <c r="A153" s="7"/>
      <c r="B153" s="100"/>
      <c r="C153" s="100"/>
      <c r="D153" s="221"/>
      <c r="E153" s="230"/>
      <c r="F153" s="101"/>
      <c r="G153" s="101"/>
      <c r="H153" s="101"/>
      <c r="I153" s="101"/>
      <c r="J153" s="101"/>
      <c r="K153" s="101"/>
      <c r="L153" s="217"/>
      <c r="M153" s="217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</row>
    <row r="154" spans="1:64" s="53" customFormat="1" ht="46.95" customHeight="1">
      <c r="A154" s="7"/>
      <c r="B154" s="100" t="s">
        <v>107</v>
      </c>
      <c r="C154" s="100"/>
      <c r="D154" s="275" t="s">
        <v>108</v>
      </c>
      <c r="E154" s="276"/>
      <c r="F154" s="68"/>
      <c r="G154" s="68"/>
      <c r="H154" s="277" t="s">
        <v>167</v>
      </c>
      <c r="I154" s="277"/>
      <c r="J154" s="101"/>
      <c r="K154" s="101"/>
      <c r="L154" s="217"/>
      <c r="M154" s="217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</row>
    <row r="155" spans="1:64" s="53" customFormat="1" ht="19.95" customHeight="1">
      <c r="A155" s="7"/>
      <c r="B155" s="100"/>
      <c r="C155" s="100"/>
      <c r="D155" s="246" t="s">
        <v>106</v>
      </c>
      <c r="E155" s="278"/>
      <c r="F155" s="101"/>
      <c r="G155" s="101"/>
      <c r="H155" s="101"/>
      <c r="I155" s="101"/>
      <c r="J155" s="101"/>
      <c r="K155" s="101"/>
      <c r="L155" s="217"/>
      <c r="M155" s="217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</row>
    <row r="156" spans="1:64" s="53" customFormat="1">
      <c r="A156" s="7"/>
      <c r="B156" s="104"/>
      <c r="C156" s="104"/>
      <c r="D156" s="101"/>
      <c r="E156" s="101"/>
      <c r="F156" s="101"/>
      <c r="G156" s="101"/>
      <c r="H156" s="101"/>
      <c r="I156" s="101"/>
      <c r="J156" s="101"/>
      <c r="K156" s="101"/>
      <c r="L156" s="218"/>
      <c r="M156" s="219">
        <f>L147-M151-M152-M153-M154-M155</f>
        <v>1.1932570487260818E-9</v>
      </c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</row>
    <row r="157" spans="1:64" s="53" customFormat="1">
      <c r="A157" s="7"/>
      <c r="B157" s="100"/>
      <c r="C157" s="100"/>
      <c r="D157" s="101"/>
      <c r="E157" s="102">
        <f>E146-E8</f>
        <v>-3666.9999999962747</v>
      </c>
      <c r="F157" s="102">
        <f t="shared" ref="F157:K157" si="38">F146-F8</f>
        <v>-183.24000000022352</v>
      </c>
      <c r="G157" s="102">
        <f t="shared" si="38"/>
        <v>-716.64000000059605</v>
      </c>
      <c r="H157" s="102">
        <f t="shared" si="38"/>
        <v>-2767.1200000001118</v>
      </c>
      <c r="I157" s="102">
        <f t="shared" si="38"/>
        <v>0</v>
      </c>
      <c r="J157" s="102">
        <f t="shared" si="38"/>
        <v>0</v>
      </c>
      <c r="K157" s="102">
        <f t="shared" si="38"/>
        <v>0</v>
      </c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</row>
    <row r="158" spans="1:64" s="53" customFormat="1">
      <c r="A158" s="7"/>
      <c r="B158" s="100"/>
      <c r="C158" s="100"/>
      <c r="D158" s="101"/>
      <c r="E158" s="105"/>
      <c r="F158" s="105"/>
      <c r="G158" s="105"/>
      <c r="H158" s="105"/>
      <c r="I158" s="105"/>
      <c r="J158" s="105"/>
      <c r="K158" s="105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</row>
    <row r="159" spans="1:64" s="53" customFormat="1" ht="30.6">
      <c r="A159" s="7"/>
      <c r="B159" s="100"/>
      <c r="C159" s="100"/>
      <c r="D159" s="101"/>
      <c r="E159" s="136"/>
      <c r="F159" s="101"/>
      <c r="G159" s="101"/>
      <c r="H159" s="101"/>
      <c r="I159" s="101"/>
      <c r="J159" s="101"/>
      <c r="K159" s="101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</row>
    <row r="160" spans="1:64" s="53" customFormat="1">
      <c r="A160" s="7"/>
      <c r="B160" s="100"/>
      <c r="C160" s="100"/>
      <c r="D160" s="101"/>
      <c r="E160" s="101"/>
      <c r="F160" s="101"/>
      <c r="G160" s="101"/>
      <c r="H160" s="101"/>
      <c r="I160" s="101"/>
      <c r="J160" s="101"/>
      <c r="K160" s="101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</row>
    <row r="161" spans="1:64" s="53" customFormat="1">
      <c r="A161" s="7"/>
      <c r="B161" s="100"/>
      <c r="C161" s="100"/>
      <c r="D161" s="101"/>
      <c r="E161" s="101"/>
      <c r="F161" s="101"/>
      <c r="G161" s="101"/>
      <c r="H161" s="101"/>
      <c r="I161" s="101"/>
      <c r="J161" s="101"/>
      <c r="K161" s="101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</row>
    <row r="162" spans="1:64" s="53" customFormat="1">
      <c r="A162" s="7"/>
      <c r="B162" s="100"/>
      <c r="C162" s="100"/>
      <c r="D162" s="101"/>
      <c r="E162" s="101"/>
      <c r="F162" s="101"/>
      <c r="G162" s="101"/>
      <c r="H162" s="101"/>
      <c r="I162" s="101"/>
      <c r="J162" s="101"/>
      <c r="K162" s="101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</row>
    <row r="163" spans="1:64" s="53" customFormat="1">
      <c r="A163" s="7"/>
      <c r="B163" s="100"/>
      <c r="C163" s="100"/>
      <c r="D163" s="101"/>
      <c r="E163" s="101"/>
      <c r="F163" s="101"/>
      <c r="G163" s="101"/>
      <c r="H163" s="101"/>
      <c r="I163" s="101"/>
      <c r="J163" s="101"/>
      <c r="K163" s="101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</row>
    <row r="164" spans="1:64" s="53" customFormat="1">
      <c r="A164" s="7"/>
      <c r="B164" s="100"/>
      <c r="C164" s="100"/>
      <c r="D164" s="101"/>
      <c r="E164" s="101"/>
      <c r="F164" s="101"/>
      <c r="G164" s="101"/>
      <c r="H164" s="101"/>
      <c r="I164" s="101"/>
      <c r="J164" s="101"/>
      <c r="K164" s="101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</row>
    <row r="165" spans="1:64" s="53" customFormat="1">
      <c r="A165" s="7"/>
      <c r="B165" s="100"/>
      <c r="C165" s="100"/>
      <c r="D165" s="101"/>
      <c r="E165" s="101"/>
      <c r="F165" s="101"/>
      <c r="G165" s="101"/>
      <c r="H165" s="101"/>
      <c r="I165" s="101"/>
      <c r="J165" s="101"/>
      <c r="K165" s="10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</row>
    <row r="166" spans="1:64" s="53" customFormat="1">
      <c r="A166" s="7"/>
      <c r="B166" s="100"/>
      <c r="C166" s="100"/>
      <c r="D166" s="101"/>
      <c r="E166" s="101"/>
      <c r="F166" s="101"/>
      <c r="G166" s="101"/>
      <c r="H166" s="101"/>
      <c r="I166" s="101"/>
      <c r="J166" s="101"/>
      <c r="K166" s="101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</row>
    <row r="167" spans="1:64" s="53" customFormat="1">
      <c r="A167" s="7"/>
      <c r="B167" s="100"/>
      <c r="C167" s="100"/>
      <c r="D167" s="101"/>
      <c r="E167" s="101"/>
      <c r="F167" s="101"/>
      <c r="G167" s="101"/>
      <c r="H167" s="101"/>
      <c r="I167" s="101"/>
      <c r="J167" s="101"/>
      <c r="K167" s="101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</row>
    <row r="168" spans="1:64" s="53" customFormat="1">
      <c r="A168" s="7"/>
      <c r="B168" s="100"/>
      <c r="C168" s="100"/>
      <c r="D168" s="101"/>
      <c r="E168" s="101"/>
      <c r="F168" s="101"/>
      <c r="G168" s="101"/>
      <c r="H168" s="101"/>
      <c r="I168" s="101"/>
      <c r="J168" s="101"/>
      <c r="K168" s="101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</row>
    <row r="169" spans="1:64" s="53" customFormat="1">
      <c r="A169" s="7"/>
      <c r="B169" s="100"/>
      <c r="C169" s="100"/>
      <c r="D169" s="101"/>
      <c r="E169" s="101"/>
      <c r="F169" s="101"/>
      <c r="G169" s="101"/>
      <c r="H169" s="101"/>
      <c r="I169" s="101"/>
      <c r="J169" s="101"/>
      <c r="K169" s="101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</row>
    <row r="170" spans="1:64" s="53" customFormat="1">
      <c r="A170" s="7"/>
      <c r="B170" s="100"/>
      <c r="C170" s="100"/>
      <c r="D170" s="101"/>
      <c r="E170" s="101"/>
      <c r="F170" s="101"/>
      <c r="G170" s="101"/>
      <c r="H170" s="101"/>
      <c r="I170" s="101"/>
      <c r="J170" s="101"/>
      <c r="K170" s="101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</row>
    <row r="171" spans="1:64" s="53" customFormat="1">
      <c r="A171" s="7"/>
      <c r="B171" s="100"/>
      <c r="C171" s="100"/>
      <c r="D171" s="101"/>
      <c r="E171" s="101"/>
      <c r="F171" s="101"/>
      <c r="G171" s="101"/>
      <c r="H171" s="101"/>
      <c r="I171" s="101"/>
      <c r="J171" s="101"/>
      <c r="K171" s="101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</row>
    <row r="172" spans="1:64" s="53" customFormat="1">
      <c r="A172" s="7"/>
      <c r="B172" s="100"/>
      <c r="C172" s="100"/>
      <c r="D172" s="101"/>
      <c r="E172" s="101"/>
      <c r="F172" s="101"/>
      <c r="G172" s="101"/>
      <c r="H172" s="101"/>
      <c r="I172" s="101"/>
      <c r="J172" s="101"/>
      <c r="K172" s="101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</row>
    <row r="173" spans="1:64" s="53" customFormat="1">
      <c r="A173" s="7"/>
      <c r="B173" s="100"/>
      <c r="C173" s="100"/>
      <c r="D173" s="101"/>
      <c r="E173" s="101"/>
      <c r="F173" s="101"/>
      <c r="G173" s="101"/>
      <c r="H173" s="101"/>
      <c r="I173" s="101"/>
      <c r="J173" s="101"/>
      <c r="K173" s="101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</row>
    <row r="174" spans="1:64" s="53" customFormat="1">
      <c r="A174" s="7"/>
      <c r="B174" s="100"/>
      <c r="C174" s="100"/>
      <c r="D174" s="101"/>
      <c r="E174" s="101"/>
      <c r="F174" s="101"/>
      <c r="G174" s="101"/>
      <c r="H174" s="101"/>
      <c r="I174" s="101"/>
      <c r="J174" s="101"/>
      <c r="K174" s="101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</row>
    <row r="175" spans="1:64" s="53" customFormat="1">
      <c r="A175" s="7"/>
      <c r="B175" s="100"/>
      <c r="C175" s="100"/>
      <c r="D175" s="101"/>
      <c r="E175" s="101"/>
      <c r="F175" s="101"/>
      <c r="G175" s="101"/>
      <c r="H175" s="101"/>
      <c r="I175" s="101"/>
      <c r="J175" s="101"/>
      <c r="K175" s="101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</row>
    <row r="176" spans="1:64" s="53" customFormat="1">
      <c r="A176" s="7"/>
      <c r="B176" s="100"/>
      <c r="C176" s="100"/>
      <c r="D176" s="101"/>
      <c r="E176" s="101"/>
      <c r="F176" s="101"/>
      <c r="G176" s="101"/>
      <c r="H176" s="101"/>
      <c r="I176" s="101"/>
      <c r="J176" s="101"/>
      <c r="K176" s="101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</row>
    <row r="177" spans="1:64" s="53" customFormat="1">
      <c r="A177" s="7"/>
      <c r="B177" s="100"/>
      <c r="C177" s="100"/>
      <c r="D177" s="101"/>
      <c r="E177" s="101"/>
      <c r="F177" s="101"/>
      <c r="G177" s="101"/>
      <c r="H177" s="101"/>
      <c r="I177" s="101"/>
      <c r="J177" s="101"/>
      <c r="K177" s="101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</row>
    <row r="178" spans="1:64" s="53" customFormat="1">
      <c r="A178" s="7"/>
      <c r="B178" s="100"/>
      <c r="C178" s="100"/>
      <c r="D178" s="101"/>
      <c r="E178" s="101"/>
      <c r="F178" s="101"/>
      <c r="G178" s="101"/>
      <c r="H178" s="101"/>
      <c r="I178" s="101"/>
      <c r="J178" s="101"/>
      <c r="K178" s="101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</row>
    <row r="179" spans="1:64" s="53" customFormat="1">
      <c r="A179" s="7"/>
      <c r="B179" s="100"/>
      <c r="C179" s="100"/>
      <c r="D179" s="101"/>
      <c r="E179" s="101"/>
      <c r="F179" s="101"/>
      <c r="G179" s="101"/>
      <c r="H179" s="101"/>
      <c r="I179" s="101"/>
      <c r="J179" s="101"/>
      <c r="K179" s="101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</row>
    <row r="180" spans="1:64" s="53" customFormat="1">
      <c r="A180" s="7"/>
      <c r="B180" s="100"/>
      <c r="C180" s="100"/>
      <c r="D180" s="101"/>
      <c r="E180" s="101"/>
      <c r="F180" s="101"/>
      <c r="G180" s="101"/>
      <c r="H180" s="101"/>
      <c r="I180" s="101"/>
      <c r="J180" s="101"/>
      <c r="K180" s="101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</row>
    <row r="181" spans="1:64" s="53" customFormat="1">
      <c r="A181" s="7"/>
      <c r="B181" s="100"/>
      <c r="C181" s="100"/>
      <c r="D181" s="101"/>
      <c r="E181" s="101"/>
      <c r="F181" s="101"/>
      <c r="G181" s="101"/>
      <c r="H181" s="101"/>
      <c r="I181" s="101"/>
      <c r="J181" s="101"/>
      <c r="K181" s="101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</row>
    <row r="182" spans="1:64" s="53" customFormat="1">
      <c r="A182" s="7"/>
      <c r="B182" s="100"/>
      <c r="C182" s="100"/>
      <c r="D182" s="101"/>
      <c r="E182" s="101"/>
      <c r="F182" s="101"/>
      <c r="G182" s="101"/>
      <c r="H182" s="101"/>
      <c r="I182" s="101"/>
      <c r="J182" s="101"/>
      <c r="K182" s="101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</row>
    <row r="183" spans="1:64" s="53" customFormat="1">
      <c r="A183" s="7"/>
      <c r="B183" s="100"/>
      <c r="C183" s="100"/>
      <c r="D183" s="101"/>
      <c r="E183" s="101"/>
      <c r="F183" s="101"/>
      <c r="G183" s="101"/>
      <c r="H183" s="101"/>
      <c r="I183" s="101"/>
      <c r="J183" s="101"/>
      <c r="K183" s="101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</row>
    <row r="184" spans="1:64" s="53" customFormat="1">
      <c r="A184" s="7"/>
      <c r="B184" s="100"/>
      <c r="C184" s="100"/>
      <c r="D184" s="101"/>
      <c r="E184" s="101"/>
      <c r="F184" s="101"/>
      <c r="G184" s="101"/>
      <c r="H184" s="101"/>
      <c r="I184" s="101"/>
      <c r="J184" s="101"/>
      <c r="K184" s="101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</row>
    <row r="185" spans="1:64" s="53" customFormat="1">
      <c r="A185" s="7"/>
      <c r="B185" s="100"/>
      <c r="C185" s="100"/>
      <c r="D185" s="101"/>
      <c r="E185" s="101"/>
      <c r="F185" s="101"/>
      <c r="G185" s="101"/>
      <c r="H185" s="101"/>
      <c r="I185" s="101"/>
      <c r="J185" s="101"/>
      <c r="K185" s="101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</row>
    <row r="186" spans="1:64" s="53" customFormat="1">
      <c r="A186" s="7"/>
      <c r="B186" s="100"/>
      <c r="C186" s="100"/>
      <c r="D186" s="101"/>
      <c r="E186" s="101"/>
      <c r="F186" s="101"/>
      <c r="G186" s="101"/>
      <c r="H186" s="101"/>
      <c r="I186" s="101"/>
      <c r="J186" s="101"/>
      <c r="K186" s="101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</row>
    <row r="187" spans="1:64" s="53" customFormat="1">
      <c r="A187" s="7"/>
      <c r="B187" s="100"/>
      <c r="C187" s="100"/>
      <c r="D187" s="101"/>
      <c r="E187" s="101"/>
      <c r="F187" s="101"/>
      <c r="G187" s="101"/>
      <c r="H187" s="101"/>
      <c r="I187" s="101"/>
      <c r="J187" s="101"/>
      <c r="K187" s="101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</row>
    <row r="188" spans="1:64" s="53" customFormat="1">
      <c r="A188" s="7"/>
      <c r="B188" s="100"/>
      <c r="C188" s="100"/>
      <c r="D188" s="101"/>
      <c r="E188" s="101"/>
      <c r="F188" s="101"/>
      <c r="G188" s="101"/>
      <c r="H188" s="101"/>
      <c r="I188" s="101"/>
      <c r="J188" s="101"/>
      <c r="K188" s="101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</row>
    <row r="189" spans="1:64" s="53" customFormat="1">
      <c r="A189" s="7"/>
      <c r="B189" s="100"/>
      <c r="C189" s="100"/>
      <c r="D189" s="101"/>
      <c r="E189" s="101"/>
      <c r="F189" s="101"/>
      <c r="G189" s="101"/>
      <c r="H189" s="101"/>
      <c r="I189" s="101"/>
      <c r="J189" s="101"/>
      <c r="K189" s="101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</row>
    <row r="190" spans="1:64" s="53" customFormat="1">
      <c r="A190" s="7"/>
      <c r="B190" s="100"/>
      <c r="C190" s="100"/>
      <c r="D190" s="101"/>
      <c r="E190" s="101"/>
      <c r="F190" s="101"/>
      <c r="G190" s="101"/>
      <c r="H190" s="101"/>
      <c r="I190" s="101"/>
      <c r="J190" s="101"/>
      <c r="K190" s="101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</row>
    <row r="191" spans="1:64" s="53" customFormat="1">
      <c r="A191" s="7"/>
      <c r="B191" s="100"/>
      <c r="C191" s="100"/>
      <c r="D191" s="101"/>
      <c r="E191" s="101"/>
      <c r="F191" s="101"/>
      <c r="G191" s="101"/>
      <c r="H191" s="101"/>
      <c r="I191" s="101"/>
      <c r="J191" s="101"/>
      <c r="K191" s="101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</row>
    <row r="192" spans="1:64" s="53" customFormat="1">
      <c r="A192" s="7"/>
      <c r="B192" s="100"/>
      <c r="C192" s="100"/>
      <c r="D192" s="101"/>
      <c r="E192" s="101"/>
      <c r="F192" s="101"/>
      <c r="G192" s="101"/>
      <c r="H192" s="101"/>
      <c r="I192" s="101"/>
      <c r="J192" s="101"/>
      <c r="K192" s="101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</row>
    <row r="193" spans="1:64" s="53" customFormat="1">
      <c r="A193" s="7"/>
      <c r="B193" s="100"/>
      <c r="C193" s="100"/>
      <c r="D193" s="101"/>
      <c r="E193" s="101"/>
      <c r="F193" s="101"/>
      <c r="G193" s="101"/>
      <c r="H193" s="101"/>
      <c r="I193" s="101"/>
      <c r="J193" s="101"/>
      <c r="K193" s="101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</row>
    <row r="194" spans="1:64" s="53" customFormat="1">
      <c r="A194" s="7"/>
      <c r="B194" s="100"/>
      <c r="C194" s="100"/>
      <c r="D194" s="101"/>
      <c r="E194" s="101"/>
      <c r="F194" s="101"/>
      <c r="G194" s="101"/>
      <c r="H194" s="101"/>
      <c r="I194" s="101"/>
      <c r="J194" s="101"/>
      <c r="K194" s="101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</row>
    <row r="195" spans="1:64" s="53" customFormat="1">
      <c r="A195" s="7"/>
      <c r="B195" s="100"/>
      <c r="C195" s="100"/>
      <c r="D195" s="101"/>
      <c r="E195" s="101"/>
      <c r="F195" s="101"/>
      <c r="G195" s="101"/>
      <c r="H195" s="101"/>
      <c r="I195" s="101"/>
      <c r="J195" s="101"/>
      <c r="K195" s="101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</row>
    <row r="196" spans="1:64" s="53" customFormat="1">
      <c r="A196" s="7"/>
      <c r="B196" s="100"/>
      <c r="C196" s="100"/>
      <c r="D196" s="101"/>
      <c r="E196" s="101"/>
      <c r="F196" s="101"/>
      <c r="G196" s="101"/>
      <c r="H196" s="101"/>
      <c r="I196" s="101"/>
      <c r="J196" s="101"/>
      <c r="K196" s="101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</row>
    <row r="197" spans="1:64" s="53" customFormat="1">
      <c r="A197" s="7"/>
      <c r="B197" s="100"/>
      <c r="C197" s="100"/>
      <c r="D197" s="101"/>
      <c r="E197" s="101"/>
      <c r="F197" s="101"/>
      <c r="G197" s="101"/>
      <c r="H197" s="101"/>
      <c r="I197" s="101"/>
      <c r="J197" s="101"/>
      <c r="K197" s="101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</row>
    <row r="198" spans="1:64" s="53" customFormat="1">
      <c r="A198" s="7"/>
      <c r="B198" s="100"/>
      <c r="C198" s="100"/>
      <c r="D198" s="101"/>
      <c r="E198" s="101"/>
      <c r="F198" s="101"/>
      <c r="G198" s="101"/>
      <c r="H198" s="101"/>
      <c r="I198" s="101"/>
      <c r="J198" s="101"/>
      <c r="K198" s="101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</row>
    <row r="199" spans="1:64" s="53" customFormat="1">
      <c r="A199" s="7"/>
      <c r="B199" s="100"/>
      <c r="C199" s="100"/>
      <c r="D199" s="101"/>
      <c r="E199" s="101"/>
      <c r="F199" s="101"/>
      <c r="G199" s="101"/>
      <c r="H199" s="101"/>
      <c r="I199" s="101"/>
      <c r="J199" s="101"/>
      <c r="K199" s="101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</row>
    <row r="200" spans="1:64" s="53" customFormat="1">
      <c r="A200" s="7"/>
      <c r="B200" s="100"/>
      <c r="C200" s="100"/>
      <c r="D200" s="101"/>
      <c r="E200" s="101"/>
      <c r="F200" s="101"/>
      <c r="G200" s="101"/>
      <c r="H200" s="101"/>
      <c r="I200" s="101"/>
      <c r="J200" s="101"/>
      <c r="K200" s="101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</row>
    <row r="201" spans="1:64" s="53" customFormat="1">
      <c r="A201" s="7"/>
      <c r="B201" s="100"/>
      <c r="C201" s="100"/>
      <c r="D201" s="101"/>
      <c r="E201" s="101"/>
      <c r="F201" s="101"/>
      <c r="G201" s="101"/>
      <c r="H201" s="101"/>
      <c r="I201" s="101"/>
      <c r="J201" s="101"/>
      <c r="K201" s="101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</row>
    <row r="202" spans="1:64" s="53" customFormat="1">
      <c r="A202" s="7"/>
      <c r="B202" s="100"/>
      <c r="C202" s="100"/>
      <c r="D202" s="101"/>
      <c r="E202" s="101"/>
      <c r="F202" s="101"/>
      <c r="G202" s="101"/>
      <c r="H202" s="101"/>
      <c r="I202" s="101"/>
      <c r="J202" s="101"/>
      <c r="K202" s="101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</row>
    <row r="203" spans="1:64" s="53" customFormat="1">
      <c r="A203" s="7"/>
      <c r="B203" s="100"/>
      <c r="C203" s="100"/>
      <c r="D203" s="101"/>
      <c r="E203" s="101"/>
      <c r="F203" s="101"/>
      <c r="G203" s="101"/>
      <c r="H203" s="101"/>
      <c r="I203" s="101"/>
      <c r="J203" s="101"/>
      <c r="K203" s="101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</row>
    <row r="204" spans="1:64" s="53" customFormat="1">
      <c r="A204" s="7"/>
      <c r="B204" s="100"/>
      <c r="C204" s="100"/>
      <c r="D204" s="101"/>
      <c r="E204" s="101"/>
      <c r="F204" s="101"/>
      <c r="G204" s="101"/>
      <c r="H204" s="101"/>
      <c r="I204" s="101"/>
      <c r="J204" s="101"/>
      <c r="K204" s="101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</row>
    <row r="205" spans="1:64" s="53" customFormat="1">
      <c r="A205" s="7"/>
      <c r="B205" s="100"/>
      <c r="C205" s="100"/>
      <c r="D205" s="101"/>
      <c r="E205" s="101"/>
      <c r="F205" s="101"/>
      <c r="G205" s="101"/>
      <c r="H205" s="101"/>
      <c r="I205" s="101"/>
      <c r="J205" s="101"/>
      <c r="K205" s="101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</row>
    <row r="206" spans="1:64" s="53" customFormat="1">
      <c r="A206" s="7"/>
      <c r="B206" s="100"/>
      <c r="C206" s="100"/>
      <c r="D206" s="101"/>
      <c r="E206" s="101"/>
      <c r="F206" s="101"/>
      <c r="G206" s="101"/>
      <c r="H206" s="101"/>
      <c r="I206" s="101"/>
      <c r="J206" s="101"/>
      <c r="K206" s="101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</row>
    <row r="207" spans="1:64" s="53" customFormat="1">
      <c r="A207" s="7"/>
      <c r="B207" s="100"/>
      <c r="C207" s="100"/>
      <c r="D207" s="101"/>
      <c r="E207" s="101"/>
      <c r="F207" s="101"/>
      <c r="G207" s="101"/>
      <c r="H207" s="101"/>
      <c r="I207" s="101"/>
      <c r="J207" s="101"/>
      <c r="K207" s="101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</row>
    <row r="208" spans="1:64" s="53" customFormat="1">
      <c r="A208" s="7"/>
      <c r="B208" s="100"/>
      <c r="C208" s="100"/>
      <c r="D208" s="101"/>
      <c r="E208" s="101"/>
      <c r="F208" s="101"/>
      <c r="G208" s="101"/>
      <c r="H208" s="101"/>
      <c r="I208" s="101"/>
      <c r="J208" s="101"/>
      <c r="K208" s="101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</row>
    <row r="209" spans="1:64" s="53" customFormat="1">
      <c r="A209" s="7"/>
      <c r="B209" s="100"/>
      <c r="C209" s="100"/>
      <c r="D209" s="101"/>
      <c r="E209" s="101"/>
      <c r="F209" s="101"/>
      <c r="G209" s="101"/>
      <c r="H209" s="101"/>
      <c r="I209" s="101"/>
      <c r="J209" s="101"/>
      <c r="K209" s="101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</row>
    <row r="210" spans="1:64" s="53" customFormat="1">
      <c r="A210" s="7"/>
      <c r="B210" s="100"/>
      <c r="C210" s="100"/>
      <c r="D210" s="101"/>
      <c r="E210" s="101"/>
      <c r="F210" s="101"/>
      <c r="G210" s="101"/>
      <c r="H210" s="101"/>
      <c r="I210" s="101"/>
      <c r="J210" s="101"/>
      <c r="K210" s="101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</row>
    <row r="211" spans="1:64" s="53" customFormat="1">
      <c r="A211" s="7"/>
      <c r="B211" s="100"/>
      <c r="C211" s="100"/>
      <c r="D211" s="101"/>
      <c r="E211" s="101"/>
      <c r="F211" s="101"/>
      <c r="G211" s="101"/>
      <c r="H211" s="101"/>
      <c r="I211" s="101"/>
      <c r="J211" s="101"/>
      <c r="K211" s="101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</row>
    <row r="212" spans="1:64" s="53" customFormat="1">
      <c r="A212" s="7"/>
      <c r="B212" s="100"/>
      <c r="C212" s="100"/>
      <c r="D212" s="101"/>
      <c r="E212" s="101"/>
      <c r="F212" s="101"/>
      <c r="G212" s="101"/>
      <c r="H212" s="101"/>
      <c r="I212" s="101"/>
      <c r="J212" s="101"/>
      <c r="K212" s="101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</row>
    <row r="213" spans="1:64" s="53" customFormat="1">
      <c r="A213" s="7"/>
      <c r="B213" s="100"/>
      <c r="C213" s="100"/>
      <c r="D213" s="101"/>
      <c r="E213" s="101"/>
      <c r="F213" s="101"/>
      <c r="G213" s="101"/>
      <c r="H213" s="101"/>
      <c r="I213" s="101"/>
      <c r="J213" s="101"/>
      <c r="K213" s="101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</row>
    <row r="214" spans="1:64" s="53" customFormat="1">
      <c r="A214" s="7"/>
      <c r="B214" s="100"/>
      <c r="C214" s="100"/>
      <c r="D214" s="101"/>
      <c r="E214" s="101"/>
      <c r="F214" s="101"/>
      <c r="G214" s="101"/>
      <c r="H214" s="101"/>
      <c r="I214" s="101"/>
      <c r="J214" s="101"/>
      <c r="K214" s="101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</row>
    <row r="215" spans="1:64" s="53" customFormat="1">
      <c r="A215" s="7"/>
      <c r="B215" s="100"/>
      <c r="C215" s="100"/>
      <c r="D215" s="101"/>
      <c r="E215" s="101"/>
      <c r="F215" s="101"/>
      <c r="G215" s="101"/>
      <c r="H215" s="101"/>
      <c r="I215" s="101"/>
      <c r="J215" s="101"/>
      <c r="K215" s="101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</row>
    <row r="216" spans="1:64" s="53" customFormat="1">
      <c r="A216" s="7"/>
      <c r="B216" s="100"/>
      <c r="C216" s="100"/>
      <c r="D216" s="101"/>
      <c r="E216" s="101"/>
      <c r="F216" s="101"/>
      <c r="G216" s="101"/>
      <c r="H216" s="101"/>
      <c r="I216" s="101"/>
      <c r="J216" s="101"/>
      <c r="K216" s="101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</row>
    <row r="217" spans="1:64" s="53" customFormat="1">
      <c r="A217" s="7"/>
      <c r="B217" s="100"/>
      <c r="C217" s="100"/>
      <c r="D217" s="101"/>
      <c r="E217" s="101"/>
      <c r="F217" s="101"/>
      <c r="G217" s="101"/>
      <c r="H217" s="101"/>
      <c r="I217" s="101"/>
      <c r="J217" s="101"/>
      <c r="K217" s="101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</row>
    <row r="218" spans="1:64" s="53" customFormat="1">
      <c r="A218" s="7"/>
      <c r="B218" s="100"/>
      <c r="C218" s="100"/>
      <c r="D218" s="101"/>
      <c r="E218" s="101"/>
      <c r="F218" s="101"/>
      <c r="G218" s="101"/>
      <c r="H218" s="101"/>
      <c r="I218" s="101"/>
      <c r="J218" s="101"/>
      <c r="K218" s="101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</row>
    <row r="219" spans="1:64" s="53" customFormat="1">
      <c r="A219" s="7"/>
      <c r="B219" s="100"/>
      <c r="C219" s="100"/>
      <c r="D219" s="101"/>
      <c r="E219" s="101"/>
      <c r="F219" s="101"/>
      <c r="G219" s="101"/>
      <c r="H219" s="101"/>
      <c r="I219" s="101"/>
      <c r="J219" s="101"/>
      <c r="K219" s="101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</row>
    <row r="220" spans="1:64" s="53" customFormat="1">
      <c r="A220" s="7"/>
      <c r="B220" s="100"/>
      <c r="C220" s="100"/>
      <c r="D220" s="101"/>
      <c r="E220" s="101"/>
      <c r="F220" s="101"/>
      <c r="G220" s="101"/>
      <c r="H220" s="101"/>
      <c r="I220" s="101"/>
      <c r="J220" s="101"/>
      <c r="K220" s="101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</row>
    <row r="221" spans="1:64" s="53" customFormat="1">
      <c r="A221" s="7"/>
      <c r="B221" s="100"/>
      <c r="C221" s="100"/>
      <c r="D221" s="101"/>
      <c r="E221" s="101"/>
      <c r="F221" s="101"/>
      <c r="G221" s="101"/>
      <c r="H221" s="101"/>
      <c r="I221" s="101"/>
      <c r="J221" s="101"/>
      <c r="K221" s="101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</row>
    <row r="222" spans="1:64" s="53" customFormat="1">
      <c r="A222" s="7"/>
      <c r="B222" s="100"/>
      <c r="C222" s="100"/>
      <c r="D222" s="101"/>
      <c r="E222" s="101"/>
      <c r="F222" s="101"/>
      <c r="G222" s="101"/>
      <c r="H222" s="101"/>
      <c r="I222" s="101"/>
      <c r="J222" s="101"/>
      <c r="K222" s="101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</row>
    <row r="223" spans="1:64" s="53" customFormat="1">
      <c r="A223" s="7"/>
      <c r="B223" s="100"/>
      <c r="C223" s="100"/>
      <c r="D223" s="101"/>
      <c r="E223" s="101"/>
      <c r="F223" s="101"/>
      <c r="G223" s="101"/>
      <c r="H223" s="101"/>
      <c r="I223" s="101"/>
      <c r="J223" s="101"/>
      <c r="K223" s="101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</row>
    <row r="224" spans="1:64" s="53" customFormat="1">
      <c r="A224" s="7"/>
      <c r="B224" s="100"/>
      <c r="C224" s="100"/>
      <c r="D224" s="101"/>
      <c r="E224" s="101"/>
      <c r="F224" s="101"/>
      <c r="G224" s="101"/>
      <c r="H224" s="101"/>
      <c r="I224" s="101"/>
      <c r="J224" s="101"/>
      <c r="K224" s="101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</row>
    <row r="225" spans="1:64" s="53" customFormat="1">
      <c r="A225" s="7"/>
      <c r="B225" s="100"/>
      <c r="C225" s="100"/>
      <c r="D225" s="101"/>
      <c r="E225" s="101"/>
      <c r="F225" s="101"/>
      <c r="G225" s="101"/>
      <c r="H225" s="101"/>
      <c r="I225" s="101"/>
      <c r="J225" s="101"/>
      <c r="K225" s="101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</row>
    <row r="226" spans="1:64" s="53" customFormat="1">
      <c r="A226" s="7"/>
      <c r="B226" s="100"/>
      <c r="C226" s="100"/>
      <c r="D226" s="101"/>
      <c r="E226" s="101"/>
      <c r="F226" s="101"/>
      <c r="G226" s="101"/>
      <c r="H226" s="101"/>
      <c r="I226" s="101"/>
      <c r="J226" s="101"/>
      <c r="K226" s="101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</row>
    <row r="227" spans="1:64" s="53" customFormat="1">
      <c r="A227" s="7"/>
      <c r="B227" s="100"/>
      <c r="C227" s="100"/>
      <c r="D227" s="101"/>
      <c r="E227" s="101"/>
      <c r="F227" s="101"/>
      <c r="G227" s="101"/>
      <c r="H227" s="101"/>
      <c r="I227" s="101"/>
      <c r="J227" s="101"/>
      <c r="K227" s="101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</row>
    <row r="228" spans="1:64" s="53" customFormat="1">
      <c r="A228" s="7"/>
      <c r="B228" s="100"/>
      <c r="C228" s="100"/>
      <c r="D228" s="101"/>
      <c r="E228" s="101"/>
      <c r="F228" s="101"/>
      <c r="G228" s="101"/>
      <c r="H228" s="101"/>
      <c r="I228" s="101"/>
      <c r="J228" s="101"/>
      <c r="K228" s="101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</row>
    <row r="229" spans="1:64" s="53" customFormat="1">
      <c r="A229" s="7"/>
      <c r="B229" s="100"/>
      <c r="C229" s="100"/>
      <c r="D229" s="101"/>
      <c r="E229" s="101"/>
      <c r="F229" s="101"/>
      <c r="G229" s="101"/>
      <c r="H229" s="101"/>
      <c r="I229" s="101"/>
      <c r="J229" s="101"/>
      <c r="K229" s="101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</row>
    <row r="230" spans="1:64" s="53" customFormat="1">
      <c r="A230" s="7"/>
      <c r="B230" s="100"/>
      <c r="C230" s="100"/>
      <c r="D230" s="101"/>
      <c r="E230" s="101"/>
      <c r="F230" s="101"/>
      <c r="G230" s="101"/>
      <c r="H230" s="101"/>
      <c r="I230" s="101"/>
      <c r="J230" s="101"/>
      <c r="K230" s="101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</row>
    <row r="231" spans="1:64" s="53" customFormat="1">
      <c r="A231" s="7"/>
      <c r="B231" s="100"/>
      <c r="C231" s="100"/>
      <c r="D231" s="101"/>
      <c r="E231" s="101"/>
      <c r="F231" s="101"/>
      <c r="G231" s="101"/>
      <c r="H231" s="101"/>
      <c r="I231" s="101"/>
      <c r="J231" s="101"/>
      <c r="K231" s="101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</row>
    <row r="232" spans="1:64" s="53" customFormat="1">
      <c r="A232" s="7"/>
      <c r="B232" s="100"/>
      <c r="C232" s="100"/>
      <c r="D232" s="101"/>
      <c r="E232" s="101"/>
      <c r="F232" s="101"/>
      <c r="G232" s="101"/>
      <c r="H232" s="101"/>
      <c r="I232" s="101"/>
      <c r="J232" s="101"/>
      <c r="K232" s="101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</row>
    <row r="233" spans="1:64" s="53" customFormat="1">
      <c r="A233" s="7"/>
      <c r="B233" s="100"/>
      <c r="C233" s="100"/>
      <c r="D233" s="101"/>
      <c r="E233" s="101"/>
      <c r="F233" s="101"/>
      <c r="G233" s="101"/>
      <c r="H233" s="101"/>
      <c r="I233" s="101"/>
      <c r="J233" s="101"/>
      <c r="K233" s="101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</row>
    <row r="234" spans="1:64" s="53" customFormat="1">
      <c r="A234" s="7"/>
      <c r="B234" s="100"/>
      <c r="C234" s="100"/>
      <c r="D234" s="101"/>
      <c r="E234" s="101"/>
      <c r="F234" s="101"/>
      <c r="G234" s="101"/>
      <c r="H234" s="101"/>
      <c r="I234" s="101"/>
      <c r="J234" s="101"/>
      <c r="K234" s="101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</row>
    <row r="235" spans="1:64" s="53" customFormat="1">
      <c r="A235" s="7"/>
      <c r="B235" s="100"/>
      <c r="C235" s="100"/>
      <c r="D235" s="101"/>
      <c r="E235" s="101"/>
      <c r="F235" s="101"/>
      <c r="G235" s="101"/>
      <c r="H235" s="101"/>
      <c r="I235" s="101"/>
      <c r="J235" s="101"/>
      <c r="K235" s="101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</row>
    <row r="236" spans="1:64" s="53" customFormat="1">
      <c r="A236" s="7"/>
      <c r="B236" s="100"/>
      <c r="C236" s="100"/>
      <c r="D236" s="101"/>
      <c r="E236" s="101"/>
      <c r="F236" s="101"/>
      <c r="G236" s="101"/>
      <c r="H236" s="101"/>
      <c r="I236" s="101"/>
      <c r="J236" s="101"/>
      <c r="K236" s="101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</row>
    <row r="237" spans="1:64" s="53" customFormat="1">
      <c r="A237" s="7"/>
      <c r="B237" s="100"/>
      <c r="C237" s="100"/>
      <c r="D237" s="101"/>
      <c r="E237" s="101"/>
      <c r="F237" s="101"/>
      <c r="G237" s="101"/>
      <c r="H237" s="101"/>
      <c r="I237" s="101"/>
      <c r="J237" s="101"/>
      <c r="K237" s="101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</row>
    <row r="238" spans="1:64" s="53" customFormat="1">
      <c r="A238" s="7"/>
      <c r="B238" s="100"/>
      <c r="C238" s="100"/>
      <c r="D238" s="101"/>
      <c r="E238" s="101"/>
      <c r="F238" s="101"/>
      <c r="G238" s="101"/>
      <c r="H238" s="101"/>
      <c r="I238" s="101"/>
      <c r="J238" s="101"/>
      <c r="K238" s="101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</row>
    <row r="239" spans="1:64" s="53" customFormat="1">
      <c r="A239" s="7"/>
      <c r="B239" s="100"/>
      <c r="C239" s="100"/>
      <c r="D239" s="101"/>
      <c r="E239" s="101"/>
      <c r="F239" s="101"/>
      <c r="G239" s="101"/>
      <c r="H239" s="101"/>
      <c r="I239" s="101"/>
      <c r="J239" s="101"/>
      <c r="K239" s="101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</row>
    <row r="240" spans="1:64" s="53" customFormat="1">
      <c r="A240" s="7"/>
      <c r="B240" s="100"/>
      <c r="C240" s="100"/>
      <c r="D240" s="101"/>
      <c r="E240" s="101"/>
      <c r="F240" s="101"/>
      <c r="G240" s="101"/>
      <c r="H240" s="101"/>
      <c r="I240" s="101"/>
      <c r="J240" s="101"/>
      <c r="K240" s="101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</row>
    <row r="241" spans="1:64" s="53" customFormat="1">
      <c r="A241" s="7"/>
      <c r="B241" s="100"/>
      <c r="C241" s="100"/>
      <c r="D241" s="101"/>
      <c r="E241" s="101"/>
      <c r="F241" s="101"/>
      <c r="G241" s="101"/>
      <c r="H241" s="101"/>
      <c r="I241" s="101"/>
      <c r="J241" s="101"/>
      <c r="K241" s="101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</row>
    <row r="242" spans="1:64" s="53" customFormat="1">
      <c r="A242" s="7"/>
      <c r="B242" s="100"/>
      <c r="C242" s="100"/>
      <c r="D242" s="101"/>
      <c r="E242" s="101"/>
      <c r="F242" s="101"/>
      <c r="G242" s="101"/>
      <c r="H242" s="101"/>
      <c r="I242" s="101"/>
      <c r="J242" s="101"/>
      <c r="K242" s="101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</row>
    <row r="243" spans="1:64" s="53" customFormat="1">
      <c r="A243" s="7"/>
      <c r="B243" s="100"/>
      <c r="C243" s="100"/>
      <c r="D243" s="101"/>
      <c r="E243" s="101"/>
      <c r="F243" s="101"/>
      <c r="G243" s="101"/>
      <c r="H243" s="101"/>
      <c r="I243" s="101"/>
      <c r="J243" s="101"/>
      <c r="K243" s="101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</row>
    <row r="244" spans="1:64" s="53" customFormat="1">
      <c r="A244" s="7"/>
      <c r="B244" s="100"/>
      <c r="C244" s="100"/>
      <c r="D244" s="101"/>
      <c r="E244" s="101"/>
      <c r="F244" s="101"/>
      <c r="G244" s="101"/>
      <c r="H244" s="101"/>
      <c r="I244" s="101"/>
      <c r="J244" s="101"/>
      <c r="K244" s="101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</row>
    <row r="245" spans="1:64" s="53" customFormat="1">
      <c r="A245" s="7"/>
      <c r="B245" s="100"/>
      <c r="C245" s="100"/>
      <c r="D245" s="101"/>
      <c r="E245" s="101"/>
      <c r="F245" s="101"/>
      <c r="G245" s="101"/>
      <c r="H245" s="101"/>
      <c r="I245" s="101"/>
      <c r="J245" s="101"/>
      <c r="K245" s="101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</row>
    <row r="246" spans="1:64" s="53" customFormat="1">
      <c r="A246" s="7"/>
      <c r="B246" s="100"/>
      <c r="C246" s="100"/>
      <c r="D246" s="101"/>
      <c r="E246" s="101"/>
      <c r="F246" s="101"/>
      <c r="G246" s="101"/>
      <c r="H246" s="101"/>
      <c r="I246" s="101"/>
      <c r="J246" s="101"/>
      <c r="K246" s="101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</row>
    <row r="247" spans="1:64" s="53" customFormat="1">
      <c r="A247" s="7"/>
      <c r="B247" s="100"/>
      <c r="C247" s="100"/>
      <c r="D247" s="101"/>
      <c r="E247" s="101"/>
      <c r="F247" s="101"/>
      <c r="G247" s="101"/>
      <c r="H247" s="101"/>
      <c r="I247" s="101"/>
      <c r="J247" s="101"/>
      <c r="K247" s="101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</row>
    <row r="248" spans="1:64" s="53" customFormat="1">
      <c r="A248" s="7"/>
      <c r="B248" s="100"/>
      <c r="C248" s="100"/>
      <c r="D248" s="101"/>
      <c r="E248" s="101"/>
      <c r="F248" s="101"/>
      <c r="G248" s="101"/>
      <c r="H248" s="101"/>
      <c r="I248" s="101"/>
      <c r="J248" s="101"/>
      <c r="K248" s="101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</row>
    <row r="249" spans="1:64" s="53" customFormat="1">
      <c r="A249" s="7"/>
      <c r="B249" s="100"/>
      <c r="C249" s="100"/>
      <c r="D249" s="101"/>
      <c r="E249" s="101"/>
      <c r="F249" s="101"/>
      <c r="G249" s="101"/>
      <c r="H249" s="101"/>
      <c r="I249" s="101"/>
      <c r="J249" s="101"/>
      <c r="K249" s="101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</row>
    <row r="250" spans="1:64" s="53" customFormat="1">
      <c r="A250" s="7"/>
      <c r="B250" s="100"/>
      <c r="C250" s="100"/>
      <c r="D250" s="101"/>
      <c r="E250" s="101"/>
      <c r="F250" s="101"/>
      <c r="G250" s="101"/>
      <c r="H250" s="101"/>
      <c r="I250" s="101"/>
      <c r="J250" s="101"/>
      <c r="K250" s="101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</row>
    <row r="251" spans="1:64" s="53" customFormat="1">
      <c r="A251" s="7"/>
      <c r="B251" s="100"/>
      <c r="C251" s="100"/>
      <c r="D251" s="101"/>
      <c r="E251" s="101"/>
      <c r="F251" s="101"/>
      <c r="G251" s="101"/>
      <c r="H251" s="101"/>
      <c r="I251" s="101"/>
      <c r="J251" s="101"/>
      <c r="K251" s="101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</row>
    <row r="252" spans="1:64" s="53" customFormat="1">
      <c r="A252" s="7"/>
      <c r="B252" s="100"/>
      <c r="C252" s="100"/>
      <c r="D252" s="101"/>
      <c r="E252" s="101"/>
      <c r="F252" s="101"/>
      <c r="G252" s="101"/>
      <c r="H252" s="101"/>
      <c r="I252" s="101"/>
      <c r="J252" s="101"/>
      <c r="K252" s="101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</row>
    <row r="253" spans="1:64" s="53" customFormat="1">
      <c r="A253" s="7"/>
      <c r="B253" s="100"/>
      <c r="C253" s="100"/>
      <c r="D253" s="101"/>
      <c r="E253" s="101"/>
      <c r="F253" s="101"/>
      <c r="G253" s="101"/>
      <c r="H253" s="101"/>
      <c r="I253" s="101"/>
      <c r="J253" s="101"/>
      <c r="K253" s="101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</row>
    <row r="254" spans="1:64" s="53" customFormat="1">
      <c r="A254" s="7"/>
      <c r="B254" s="100"/>
      <c r="C254" s="100"/>
      <c r="D254" s="101"/>
      <c r="E254" s="101"/>
      <c r="F254" s="101"/>
      <c r="G254" s="101"/>
      <c r="H254" s="101"/>
      <c r="I254" s="101"/>
      <c r="J254" s="101"/>
      <c r="K254" s="101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</row>
    <row r="255" spans="1:64" s="53" customFormat="1">
      <c r="A255" s="7"/>
      <c r="B255" s="100"/>
      <c r="C255" s="100"/>
      <c r="D255" s="101"/>
      <c r="E255" s="101"/>
      <c r="F255" s="101"/>
      <c r="G255" s="101"/>
      <c r="H255" s="101"/>
      <c r="I255" s="101"/>
      <c r="J255" s="101"/>
      <c r="K255" s="101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</row>
    <row r="256" spans="1:64" s="53" customFormat="1">
      <c r="A256" s="7"/>
      <c r="B256" s="100"/>
      <c r="C256" s="100"/>
      <c r="D256" s="101"/>
      <c r="E256" s="101"/>
      <c r="F256" s="101"/>
      <c r="G256" s="101"/>
      <c r="H256" s="101"/>
      <c r="I256" s="101"/>
      <c r="J256" s="101"/>
      <c r="K256" s="101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</row>
    <row r="257" spans="1:64" s="53" customFormat="1">
      <c r="A257" s="7"/>
      <c r="B257" s="100"/>
      <c r="C257" s="100"/>
      <c r="D257" s="101"/>
      <c r="E257" s="101"/>
      <c r="F257" s="101"/>
      <c r="G257" s="101"/>
      <c r="H257" s="101"/>
      <c r="I257" s="101"/>
      <c r="J257" s="101"/>
      <c r="K257" s="101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</row>
    <row r="258" spans="1:64" s="53" customFormat="1">
      <c r="A258" s="7"/>
      <c r="B258" s="100"/>
      <c r="C258" s="100"/>
      <c r="D258" s="101"/>
      <c r="E258" s="101"/>
      <c r="F258" s="101"/>
      <c r="G258" s="101"/>
      <c r="H258" s="101"/>
      <c r="I258" s="101"/>
      <c r="J258" s="101"/>
      <c r="K258" s="101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</row>
    <row r="259" spans="1:64" s="53" customFormat="1">
      <c r="A259" s="7"/>
      <c r="B259" s="100"/>
      <c r="C259" s="100"/>
      <c r="D259" s="101"/>
      <c r="E259" s="101"/>
      <c r="F259" s="101"/>
      <c r="G259" s="101"/>
      <c r="H259" s="101"/>
      <c r="I259" s="101"/>
      <c r="J259" s="101"/>
      <c r="K259" s="101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</row>
    <row r="260" spans="1:64" s="53" customFormat="1">
      <c r="A260" s="7"/>
      <c r="B260" s="100"/>
      <c r="C260" s="100"/>
      <c r="D260" s="101"/>
      <c r="E260" s="101"/>
      <c r="F260" s="101"/>
      <c r="G260" s="101"/>
      <c r="H260" s="101"/>
      <c r="I260" s="101"/>
      <c r="J260" s="101"/>
      <c r="K260" s="101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</row>
    <row r="261" spans="1:64" s="53" customFormat="1">
      <c r="A261" s="7"/>
      <c r="B261" s="100"/>
      <c r="C261" s="100"/>
      <c r="D261" s="101"/>
      <c r="E261" s="101"/>
      <c r="F261" s="101"/>
      <c r="G261" s="101"/>
      <c r="H261" s="101"/>
      <c r="I261" s="101"/>
      <c r="J261" s="101"/>
      <c r="K261" s="101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</row>
    <row r="262" spans="1:64" s="53" customFormat="1">
      <c r="A262" s="7"/>
      <c r="B262" s="100"/>
      <c r="C262" s="100"/>
      <c r="D262" s="101"/>
      <c r="E262" s="101"/>
      <c r="F262" s="101"/>
      <c r="G262" s="101"/>
      <c r="H262" s="101"/>
      <c r="I262" s="101"/>
      <c r="J262" s="101"/>
      <c r="K262" s="101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</row>
    <row r="263" spans="1:64" s="53" customFormat="1">
      <c r="A263" s="7"/>
      <c r="B263" s="100"/>
      <c r="C263" s="100"/>
      <c r="D263" s="101"/>
      <c r="E263" s="101"/>
      <c r="F263" s="101"/>
      <c r="G263" s="101"/>
      <c r="H263" s="101"/>
      <c r="I263" s="101"/>
      <c r="J263" s="101"/>
      <c r="K263" s="101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</row>
    <row r="264" spans="1:64" s="53" customFormat="1">
      <c r="A264" s="7"/>
      <c r="B264" s="100"/>
      <c r="C264" s="100"/>
      <c r="D264" s="101"/>
      <c r="E264" s="101"/>
      <c r="F264" s="101"/>
      <c r="G264" s="101"/>
      <c r="H264" s="101"/>
      <c r="I264" s="101"/>
      <c r="J264" s="101"/>
      <c r="K264" s="101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</row>
    <row r="265" spans="1:64" s="53" customFormat="1">
      <c r="A265" s="7"/>
      <c r="B265" s="100"/>
      <c r="C265" s="100"/>
      <c r="D265" s="101"/>
      <c r="E265" s="101"/>
      <c r="F265" s="101"/>
      <c r="G265" s="101"/>
      <c r="H265" s="101"/>
      <c r="I265" s="101"/>
      <c r="J265" s="101"/>
      <c r="K265" s="101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</row>
    <row r="266" spans="1:64" s="53" customFormat="1">
      <c r="A266" s="7"/>
      <c r="B266" s="100"/>
      <c r="C266" s="100"/>
      <c r="D266" s="101"/>
      <c r="E266" s="101"/>
      <c r="F266" s="101"/>
      <c r="G266" s="101"/>
      <c r="H266" s="101"/>
      <c r="I266" s="101"/>
      <c r="J266" s="101"/>
      <c r="K266" s="101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</row>
    <row r="267" spans="1:64" s="53" customFormat="1">
      <c r="A267" s="7"/>
      <c r="B267" s="100"/>
      <c r="C267" s="100"/>
      <c r="D267" s="101"/>
      <c r="E267" s="101"/>
      <c r="F267" s="101"/>
      <c r="G267" s="101"/>
      <c r="H267" s="101"/>
      <c r="I267" s="101"/>
      <c r="J267" s="101"/>
      <c r="K267" s="101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</row>
    <row r="268" spans="1:64" s="53" customFormat="1">
      <c r="A268" s="7"/>
      <c r="B268" s="100"/>
      <c r="C268" s="100"/>
      <c r="D268" s="101"/>
      <c r="E268" s="101"/>
      <c r="F268" s="101"/>
      <c r="G268" s="101"/>
      <c r="H268" s="101"/>
      <c r="I268" s="101"/>
      <c r="J268" s="101"/>
      <c r="K268" s="101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</row>
    <row r="269" spans="1:64" s="53" customFormat="1">
      <c r="A269" s="7"/>
      <c r="B269" s="100"/>
      <c r="C269" s="100"/>
      <c r="D269" s="101"/>
      <c r="E269" s="101"/>
      <c r="F269" s="101"/>
      <c r="G269" s="101"/>
      <c r="H269" s="101"/>
      <c r="I269" s="101"/>
      <c r="J269" s="101"/>
      <c r="K269" s="101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</row>
    <row r="270" spans="1:64" s="53" customFormat="1">
      <c r="A270" s="7"/>
      <c r="B270" s="100"/>
      <c r="C270" s="100"/>
      <c r="D270" s="101"/>
      <c r="E270" s="101"/>
      <c r="F270" s="101"/>
      <c r="G270" s="101"/>
      <c r="H270" s="101"/>
      <c r="I270" s="101"/>
      <c r="J270" s="101"/>
      <c r="K270" s="101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</row>
    <row r="271" spans="1:64" s="53" customFormat="1">
      <c r="A271" s="7"/>
      <c r="B271" s="100"/>
      <c r="C271" s="100"/>
      <c r="D271" s="101"/>
      <c r="E271" s="101"/>
      <c r="F271" s="101"/>
      <c r="G271" s="101"/>
      <c r="H271" s="101"/>
      <c r="I271" s="101"/>
      <c r="J271" s="101"/>
      <c r="K271" s="101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</row>
    <row r="272" spans="1:64" s="53" customFormat="1">
      <c r="A272" s="7"/>
      <c r="B272" s="100"/>
      <c r="C272" s="100"/>
      <c r="D272" s="101"/>
      <c r="E272" s="101"/>
      <c r="F272" s="101"/>
      <c r="G272" s="101"/>
      <c r="H272" s="101"/>
      <c r="I272" s="101"/>
      <c r="J272" s="101"/>
      <c r="K272" s="101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</row>
    <row r="273" spans="1:64" s="53" customFormat="1">
      <c r="A273" s="7"/>
      <c r="B273" s="100"/>
      <c r="C273" s="100"/>
      <c r="D273" s="101"/>
      <c r="E273" s="101"/>
      <c r="F273" s="101"/>
      <c r="G273" s="101"/>
      <c r="H273" s="101"/>
      <c r="I273" s="101"/>
      <c r="J273" s="101"/>
      <c r="K273" s="101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</row>
    <row r="274" spans="1:64" s="53" customFormat="1">
      <c r="A274" s="7"/>
      <c r="B274" s="100"/>
      <c r="C274" s="100"/>
      <c r="D274" s="101"/>
      <c r="E274" s="101"/>
      <c r="F274" s="101"/>
      <c r="G274" s="101"/>
      <c r="H274" s="101"/>
      <c r="I274" s="101"/>
      <c r="J274" s="101"/>
      <c r="K274" s="101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</row>
    <row r="275" spans="1:64" s="53" customFormat="1">
      <c r="A275" s="7"/>
      <c r="B275" s="100"/>
      <c r="C275" s="100"/>
      <c r="D275" s="101"/>
      <c r="E275" s="101"/>
      <c r="F275" s="101"/>
      <c r="G275" s="101"/>
      <c r="H275" s="101"/>
      <c r="I275" s="101"/>
      <c r="J275" s="101"/>
      <c r="K275" s="101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</row>
    <row r="276" spans="1:64" s="53" customFormat="1">
      <c r="A276" s="7"/>
      <c r="B276" s="100"/>
      <c r="C276" s="100"/>
      <c r="D276" s="101"/>
      <c r="E276" s="101"/>
      <c r="F276" s="101"/>
      <c r="G276" s="101"/>
      <c r="H276" s="101"/>
      <c r="I276" s="101"/>
      <c r="J276" s="101"/>
      <c r="K276" s="101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</row>
    <row r="277" spans="1:64" s="53" customFormat="1">
      <c r="A277" s="7"/>
      <c r="B277" s="100"/>
      <c r="C277" s="100"/>
      <c r="D277" s="101"/>
      <c r="E277" s="101"/>
      <c r="F277" s="101"/>
      <c r="G277" s="101"/>
      <c r="H277" s="101"/>
      <c r="I277" s="101"/>
      <c r="J277" s="101"/>
      <c r="K277" s="101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</row>
    <row r="278" spans="1:64" s="53" customFormat="1">
      <c r="A278" s="7"/>
      <c r="B278" s="100"/>
      <c r="C278" s="100"/>
      <c r="D278" s="101"/>
      <c r="E278" s="101"/>
      <c r="F278" s="101"/>
      <c r="G278" s="101"/>
      <c r="H278" s="101"/>
      <c r="I278" s="101"/>
      <c r="J278" s="101"/>
      <c r="K278" s="101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</row>
    <row r="279" spans="1:64" s="53" customFormat="1">
      <c r="A279" s="7"/>
      <c r="B279" s="100"/>
      <c r="C279" s="100"/>
      <c r="D279" s="101"/>
      <c r="E279" s="101"/>
      <c r="F279" s="101"/>
      <c r="G279" s="101"/>
      <c r="H279" s="101"/>
      <c r="I279" s="101"/>
      <c r="J279" s="101"/>
      <c r="K279" s="101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</row>
    <row r="280" spans="1:64" s="53" customFormat="1">
      <c r="A280" s="7"/>
      <c r="B280" s="100"/>
      <c r="C280" s="100"/>
      <c r="D280" s="101"/>
      <c r="E280" s="101"/>
      <c r="F280" s="101"/>
      <c r="G280" s="101"/>
      <c r="H280" s="101"/>
      <c r="I280" s="101"/>
      <c r="J280" s="101"/>
      <c r="K280" s="101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</row>
    <row r="281" spans="1:64" s="53" customFormat="1">
      <c r="A281" s="7"/>
      <c r="B281" s="100"/>
      <c r="C281" s="100"/>
      <c r="D281" s="101"/>
      <c r="E281" s="101"/>
      <c r="F281" s="101"/>
      <c r="G281" s="101"/>
      <c r="H281" s="101"/>
      <c r="I281" s="101"/>
      <c r="J281" s="101"/>
      <c r="K281" s="101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</row>
    <row r="282" spans="1:64" s="53" customFormat="1">
      <c r="A282" s="7"/>
      <c r="B282" s="100"/>
      <c r="C282" s="100"/>
      <c r="D282" s="101"/>
      <c r="E282" s="101"/>
      <c r="F282" s="101"/>
      <c r="G282" s="101"/>
      <c r="H282" s="101"/>
      <c r="I282" s="101"/>
      <c r="J282" s="101"/>
      <c r="K282" s="101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</row>
    <row r="283" spans="1:64" s="53" customFormat="1">
      <c r="A283" s="7"/>
      <c r="B283" s="100"/>
      <c r="C283" s="100"/>
      <c r="D283" s="101"/>
      <c r="E283" s="101"/>
      <c r="F283" s="101"/>
      <c r="G283" s="101"/>
      <c r="H283" s="101"/>
      <c r="I283" s="101"/>
      <c r="J283" s="101"/>
      <c r="K283" s="101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</row>
    <row r="284" spans="1:64" s="53" customFormat="1">
      <c r="A284" s="7"/>
      <c r="B284" s="100"/>
      <c r="C284" s="100"/>
      <c r="D284" s="101"/>
      <c r="E284" s="101"/>
      <c r="F284" s="101"/>
      <c r="G284" s="101"/>
      <c r="H284" s="101"/>
      <c r="I284" s="101"/>
      <c r="J284" s="101"/>
      <c r="K284" s="101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</row>
    <row r="285" spans="1:64" s="53" customFormat="1">
      <c r="A285" s="7"/>
      <c r="B285" s="100"/>
      <c r="C285" s="100"/>
      <c r="D285" s="101"/>
      <c r="E285" s="101"/>
      <c r="F285" s="101"/>
      <c r="G285" s="101"/>
      <c r="H285" s="101"/>
      <c r="I285" s="101"/>
      <c r="J285" s="101"/>
      <c r="K285" s="101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</row>
    <row r="286" spans="1:64" s="53" customFormat="1">
      <c r="A286" s="7"/>
      <c r="B286" s="100"/>
      <c r="C286" s="100"/>
      <c r="D286" s="101"/>
      <c r="E286" s="101"/>
      <c r="F286" s="101"/>
      <c r="G286" s="101"/>
      <c r="H286" s="101"/>
      <c r="I286" s="101"/>
      <c r="J286" s="101"/>
      <c r="K286" s="101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</row>
    <row r="287" spans="1:64" s="53" customFormat="1">
      <c r="A287" s="7"/>
      <c r="B287" s="100"/>
      <c r="C287" s="100"/>
      <c r="D287" s="101"/>
      <c r="E287" s="101"/>
      <c r="F287" s="101"/>
      <c r="G287" s="101"/>
      <c r="H287" s="101"/>
      <c r="I287" s="101"/>
      <c r="J287" s="101"/>
      <c r="K287" s="101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</row>
    <row r="288" spans="1:64" s="53" customFormat="1">
      <c r="A288" s="7"/>
      <c r="B288" s="100"/>
      <c r="C288" s="100"/>
      <c r="D288" s="101"/>
      <c r="E288" s="101"/>
      <c r="F288" s="101"/>
      <c r="G288" s="101"/>
      <c r="H288" s="101"/>
      <c r="I288" s="101"/>
      <c r="J288" s="101"/>
      <c r="K288" s="101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</row>
    <row r="289" spans="1:64" s="53" customFormat="1">
      <c r="A289" s="7"/>
      <c r="B289" s="100"/>
      <c r="C289" s="100"/>
      <c r="D289" s="101"/>
      <c r="E289" s="101"/>
      <c r="F289" s="101"/>
      <c r="G289" s="101"/>
      <c r="H289" s="101"/>
      <c r="I289" s="101"/>
      <c r="J289" s="101"/>
      <c r="K289" s="101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</row>
    <row r="290" spans="1:64" s="53" customFormat="1">
      <c r="A290" s="7"/>
      <c r="B290" s="100"/>
      <c r="C290" s="100"/>
      <c r="D290" s="101"/>
      <c r="E290" s="101"/>
      <c r="F290" s="101"/>
      <c r="G290" s="101"/>
      <c r="H290" s="101"/>
      <c r="I290" s="101"/>
      <c r="J290" s="101"/>
      <c r="K290" s="101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</row>
    <row r="291" spans="1:64" s="53" customFormat="1">
      <c r="A291" s="7"/>
      <c r="B291" s="100"/>
      <c r="C291" s="100"/>
      <c r="D291" s="101"/>
      <c r="E291" s="101"/>
      <c r="F291" s="101"/>
      <c r="G291" s="101"/>
      <c r="H291" s="101"/>
      <c r="I291" s="101"/>
      <c r="J291" s="101"/>
      <c r="K291" s="101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</row>
    <row r="292" spans="1:64" s="53" customFormat="1">
      <c r="A292" s="7"/>
      <c r="B292" s="100"/>
      <c r="C292" s="100"/>
      <c r="D292" s="101"/>
      <c r="E292" s="101"/>
      <c r="F292" s="101"/>
      <c r="G292" s="101"/>
      <c r="H292" s="101"/>
      <c r="I292" s="101"/>
      <c r="J292" s="101"/>
      <c r="K292" s="101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</row>
    <row r="293" spans="1:64" s="53" customFormat="1">
      <c r="A293" s="7"/>
      <c r="B293" s="100"/>
      <c r="C293" s="100"/>
      <c r="D293" s="101"/>
      <c r="E293" s="101"/>
      <c r="F293" s="101"/>
      <c r="G293" s="101"/>
      <c r="H293" s="101"/>
      <c r="I293" s="101"/>
      <c r="J293" s="101"/>
      <c r="K293" s="101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</row>
    <row r="294" spans="1:64" s="53" customFormat="1">
      <c r="A294" s="7"/>
      <c r="B294" s="100"/>
      <c r="C294" s="100"/>
      <c r="D294" s="101"/>
      <c r="E294" s="101"/>
      <c r="F294" s="101"/>
      <c r="G294" s="101"/>
      <c r="H294" s="101"/>
      <c r="I294" s="101"/>
      <c r="J294" s="101"/>
      <c r="K294" s="101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</row>
    <row r="295" spans="1:64" s="53" customFormat="1">
      <c r="A295" s="7"/>
      <c r="B295" s="100"/>
      <c r="C295" s="100"/>
      <c r="D295" s="101"/>
      <c r="E295" s="101"/>
      <c r="F295" s="101"/>
      <c r="G295" s="101"/>
      <c r="H295" s="101"/>
      <c r="I295" s="101"/>
      <c r="J295" s="101"/>
      <c r="K295" s="101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</row>
    <row r="296" spans="1:64" s="53" customFormat="1">
      <c r="A296" s="7"/>
      <c r="B296" s="100"/>
      <c r="C296" s="100"/>
      <c r="D296" s="101"/>
      <c r="E296" s="101"/>
      <c r="F296" s="101"/>
      <c r="G296" s="101"/>
      <c r="H296" s="101"/>
      <c r="I296" s="101"/>
      <c r="J296" s="101"/>
      <c r="K296" s="101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</row>
    <row r="297" spans="1:64" s="53" customFormat="1">
      <c r="A297" s="7"/>
      <c r="B297" s="100"/>
      <c r="C297" s="100"/>
      <c r="D297" s="101"/>
      <c r="E297" s="101"/>
      <c r="F297" s="101"/>
      <c r="G297" s="101"/>
      <c r="H297" s="101"/>
      <c r="I297" s="101"/>
      <c r="J297" s="101"/>
      <c r="K297" s="101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</row>
    <row r="298" spans="1:64" s="53" customFormat="1">
      <c r="A298" s="7"/>
      <c r="B298" s="100"/>
      <c r="C298" s="100"/>
      <c r="D298" s="101"/>
      <c r="E298" s="101"/>
      <c r="F298" s="101"/>
      <c r="G298" s="101"/>
      <c r="H298" s="101"/>
      <c r="I298" s="101"/>
      <c r="J298" s="101"/>
      <c r="K298" s="101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</row>
    <row r="299" spans="1:64" s="53" customFormat="1">
      <c r="A299" s="7"/>
      <c r="B299" s="100"/>
      <c r="C299" s="100"/>
      <c r="D299" s="101"/>
      <c r="E299" s="101"/>
      <c r="F299" s="101"/>
      <c r="G299" s="101"/>
      <c r="H299" s="101"/>
      <c r="I299" s="101"/>
      <c r="J299" s="101"/>
      <c r="K299" s="101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</row>
    <row r="300" spans="1:64" s="53" customFormat="1">
      <c r="A300" s="7"/>
      <c r="B300" s="100"/>
      <c r="C300" s="100"/>
      <c r="D300" s="101"/>
      <c r="E300" s="101"/>
      <c r="F300" s="101"/>
      <c r="G300" s="101"/>
      <c r="H300" s="101"/>
      <c r="I300" s="101"/>
      <c r="J300" s="101"/>
      <c r="K300" s="101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</row>
    <row r="301" spans="1:64" s="53" customFormat="1">
      <c r="A301" s="7"/>
      <c r="B301" s="100"/>
      <c r="C301" s="100"/>
      <c r="D301" s="101"/>
      <c r="E301" s="101"/>
      <c r="F301" s="101"/>
      <c r="G301" s="101"/>
      <c r="H301" s="101"/>
      <c r="I301" s="101"/>
      <c r="J301" s="101"/>
      <c r="K301" s="101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</row>
    <row r="302" spans="1:64" s="53" customFormat="1">
      <c r="A302" s="7"/>
      <c r="B302" s="100"/>
      <c r="C302" s="100"/>
      <c r="D302" s="101"/>
      <c r="E302" s="101"/>
      <c r="F302" s="101"/>
      <c r="G302" s="101"/>
      <c r="H302" s="101"/>
      <c r="I302" s="101"/>
      <c r="J302" s="101"/>
      <c r="K302" s="101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</row>
    <row r="303" spans="1:64" s="53" customFormat="1">
      <c r="A303" s="7"/>
      <c r="B303" s="100"/>
      <c r="C303" s="100"/>
      <c r="D303" s="101"/>
      <c r="E303" s="101"/>
      <c r="F303" s="101"/>
      <c r="G303" s="101"/>
      <c r="H303" s="101"/>
      <c r="I303" s="101"/>
      <c r="J303" s="101"/>
      <c r="K303" s="101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</row>
    <row r="304" spans="1:64" s="53" customFormat="1">
      <c r="A304" s="7"/>
      <c r="B304" s="100"/>
      <c r="C304" s="100"/>
      <c r="D304" s="101"/>
      <c r="E304" s="101"/>
      <c r="F304" s="101"/>
      <c r="G304" s="101"/>
      <c r="H304" s="101"/>
      <c r="I304" s="101"/>
      <c r="J304" s="101"/>
      <c r="K304" s="101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</row>
    <row r="305" spans="1:64" s="53" customFormat="1">
      <c r="A305" s="7"/>
      <c r="B305" s="100"/>
      <c r="C305" s="100"/>
      <c r="D305" s="101"/>
      <c r="E305" s="101"/>
      <c r="F305" s="101"/>
      <c r="G305" s="101"/>
      <c r="H305" s="101"/>
      <c r="I305" s="101"/>
      <c r="J305" s="101"/>
      <c r="K305" s="101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</row>
    <row r="306" spans="1:64" s="53" customFormat="1">
      <c r="A306" s="7"/>
      <c r="B306" s="100"/>
      <c r="C306" s="100"/>
      <c r="D306" s="101"/>
      <c r="E306" s="101"/>
      <c r="F306" s="101"/>
      <c r="G306" s="101"/>
      <c r="H306" s="101"/>
      <c r="I306" s="101"/>
      <c r="J306" s="101"/>
      <c r="K306" s="101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</row>
    <row r="307" spans="1:64" s="53" customFormat="1">
      <c r="A307" s="7"/>
      <c r="B307" s="100"/>
      <c r="C307" s="100"/>
      <c r="D307" s="101"/>
      <c r="E307" s="101"/>
      <c r="F307" s="101"/>
      <c r="G307" s="101"/>
      <c r="H307" s="101"/>
      <c r="I307" s="101"/>
      <c r="J307" s="101"/>
      <c r="K307" s="101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</row>
    <row r="308" spans="1:64" s="53" customFormat="1">
      <c r="A308" s="7"/>
      <c r="B308" s="100"/>
      <c r="C308" s="100"/>
      <c r="D308" s="101"/>
      <c r="E308" s="101"/>
      <c r="F308" s="101"/>
      <c r="G308" s="101"/>
      <c r="H308" s="101"/>
      <c r="I308" s="101"/>
      <c r="J308" s="101"/>
      <c r="K308" s="101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</row>
    <row r="309" spans="1:64" s="53" customFormat="1">
      <c r="A309" s="7"/>
      <c r="B309" s="100"/>
      <c r="C309" s="100"/>
      <c r="D309" s="101"/>
      <c r="E309" s="101"/>
      <c r="F309" s="101"/>
      <c r="G309" s="101"/>
      <c r="H309" s="101"/>
      <c r="I309" s="101"/>
      <c r="J309" s="101"/>
      <c r="K309" s="101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</row>
    <row r="310" spans="1:64" s="53" customFormat="1">
      <c r="A310" s="7"/>
      <c r="B310" s="100"/>
      <c r="C310" s="100"/>
      <c r="D310" s="101"/>
      <c r="E310" s="101"/>
      <c r="F310" s="101"/>
      <c r="G310" s="101"/>
      <c r="H310" s="101"/>
      <c r="I310" s="101"/>
      <c r="J310" s="101"/>
      <c r="K310" s="101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</row>
    <row r="311" spans="1:64" s="53" customFormat="1">
      <c r="A311" s="7"/>
      <c r="B311" s="100"/>
      <c r="C311" s="100"/>
      <c r="D311" s="101"/>
      <c r="E311" s="101"/>
      <c r="F311" s="101"/>
      <c r="G311" s="101"/>
      <c r="H311" s="101"/>
      <c r="I311" s="101"/>
      <c r="J311" s="101"/>
      <c r="K311" s="101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</row>
    <row r="312" spans="1:64" s="53" customFormat="1">
      <c r="A312" s="7"/>
      <c r="B312" s="100"/>
      <c r="C312" s="100"/>
      <c r="D312" s="101"/>
      <c r="E312" s="101"/>
      <c r="F312" s="101"/>
      <c r="G312" s="101"/>
      <c r="H312" s="101"/>
      <c r="I312" s="101"/>
      <c r="J312" s="101"/>
      <c r="K312" s="101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</row>
    <row r="313" spans="1:64" s="53" customFormat="1">
      <c r="A313" s="7"/>
      <c r="B313" s="100"/>
      <c r="C313" s="100"/>
      <c r="D313" s="101"/>
      <c r="E313" s="101"/>
      <c r="F313" s="101"/>
      <c r="G313" s="101"/>
      <c r="H313" s="101"/>
      <c r="I313" s="101"/>
      <c r="J313" s="101"/>
      <c r="K313" s="101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</row>
    <row r="314" spans="1:64" s="53" customFormat="1">
      <c r="A314" s="7"/>
      <c r="B314" s="100"/>
      <c r="C314" s="100"/>
      <c r="D314" s="101"/>
      <c r="E314" s="101"/>
      <c r="F314" s="101"/>
      <c r="G314" s="101"/>
      <c r="H314" s="101"/>
      <c r="I314" s="101"/>
      <c r="J314" s="101"/>
      <c r="K314" s="101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</row>
    <row r="315" spans="1:64" s="53" customFormat="1">
      <c r="A315" s="7"/>
      <c r="B315" s="100"/>
      <c r="C315" s="100"/>
      <c r="D315" s="101"/>
      <c r="E315" s="101"/>
      <c r="F315" s="101"/>
      <c r="G315" s="101"/>
      <c r="H315" s="101"/>
      <c r="I315" s="101"/>
      <c r="J315" s="101"/>
      <c r="K315" s="101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</row>
    <row r="316" spans="1:64" s="53" customFormat="1">
      <c r="A316" s="7"/>
      <c r="B316" s="100"/>
      <c r="C316" s="100"/>
      <c r="D316" s="101"/>
      <c r="E316" s="101"/>
      <c r="F316" s="101"/>
      <c r="G316" s="101"/>
      <c r="H316" s="101"/>
      <c r="I316" s="101"/>
      <c r="J316" s="101"/>
      <c r="K316" s="101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</row>
    <row r="317" spans="1:64" s="53" customFormat="1">
      <c r="A317" s="7"/>
      <c r="B317" s="100"/>
      <c r="C317" s="100"/>
      <c r="D317" s="101"/>
      <c r="E317" s="101"/>
      <c r="F317" s="101"/>
      <c r="G317" s="101"/>
      <c r="H317" s="101"/>
      <c r="I317" s="101"/>
      <c r="J317" s="101"/>
      <c r="K317" s="101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</row>
    <row r="318" spans="1:64" s="53" customFormat="1">
      <c r="A318" s="7"/>
      <c r="B318" s="100"/>
      <c r="C318" s="100"/>
      <c r="D318" s="101"/>
      <c r="E318" s="101"/>
      <c r="F318" s="101"/>
      <c r="G318" s="101"/>
      <c r="H318" s="101"/>
      <c r="I318" s="101"/>
      <c r="J318" s="101"/>
      <c r="K318" s="101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</row>
    <row r="319" spans="1:64" s="53" customFormat="1">
      <c r="A319" s="7"/>
      <c r="B319" s="100"/>
      <c r="C319" s="100"/>
      <c r="D319" s="101"/>
      <c r="E319" s="101"/>
      <c r="F319" s="101"/>
      <c r="G319" s="101"/>
      <c r="H319" s="101"/>
      <c r="I319" s="101"/>
      <c r="J319" s="101"/>
      <c r="K319" s="101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</row>
    <row r="320" spans="1:64" s="53" customFormat="1">
      <c r="A320" s="7"/>
      <c r="B320" s="100"/>
      <c r="C320" s="100"/>
      <c r="D320" s="101"/>
      <c r="E320" s="101"/>
      <c r="F320" s="101"/>
      <c r="G320" s="101"/>
      <c r="H320" s="101"/>
      <c r="I320" s="101"/>
      <c r="J320" s="101"/>
      <c r="K320" s="101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</row>
    <row r="321" spans="1:64" s="53" customFormat="1">
      <c r="A321" s="7"/>
      <c r="B321" s="100"/>
      <c r="C321" s="100"/>
      <c r="D321" s="101"/>
      <c r="E321" s="101"/>
      <c r="F321" s="101"/>
      <c r="G321" s="101"/>
      <c r="H321" s="101"/>
      <c r="I321" s="101"/>
      <c r="J321" s="101"/>
      <c r="K321" s="101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</row>
    <row r="322" spans="1:64" s="53" customFormat="1">
      <c r="A322" s="7"/>
      <c r="B322" s="100"/>
      <c r="C322" s="100"/>
      <c r="D322" s="101"/>
      <c r="E322" s="101"/>
      <c r="F322" s="101"/>
      <c r="G322" s="101"/>
      <c r="H322" s="101"/>
      <c r="I322" s="101"/>
      <c r="J322" s="101"/>
      <c r="K322" s="101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</row>
    <row r="323" spans="1:64" s="53" customFormat="1">
      <c r="A323" s="7"/>
      <c r="B323" s="100"/>
      <c r="C323" s="100"/>
      <c r="D323" s="101"/>
      <c r="E323" s="101"/>
      <c r="F323" s="101"/>
      <c r="G323" s="101"/>
      <c r="H323" s="101"/>
      <c r="I323" s="101"/>
      <c r="J323" s="101"/>
      <c r="K323" s="101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</row>
    <row r="324" spans="1:64" s="53" customFormat="1">
      <c r="A324" s="7"/>
      <c r="B324" s="100"/>
      <c r="C324" s="100"/>
      <c r="D324" s="101"/>
      <c r="E324" s="101"/>
      <c r="F324" s="101"/>
      <c r="G324" s="101"/>
      <c r="H324" s="101"/>
      <c r="I324" s="101"/>
      <c r="J324" s="101"/>
      <c r="K324" s="101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</row>
    <row r="325" spans="1:64" s="53" customFormat="1">
      <c r="A325" s="7"/>
      <c r="B325" s="100"/>
      <c r="C325" s="100"/>
      <c r="D325" s="101"/>
      <c r="E325" s="101"/>
      <c r="F325" s="101"/>
      <c r="G325" s="101"/>
      <c r="H325" s="101"/>
      <c r="I325" s="101"/>
      <c r="J325" s="101"/>
      <c r="K325" s="101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</row>
    <row r="326" spans="1:64" s="53" customFormat="1">
      <c r="A326" s="7"/>
      <c r="B326" s="100"/>
      <c r="C326" s="100"/>
      <c r="D326" s="101"/>
      <c r="E326" s="101"/>
      <c r="F326" s="101"/>
      <c r="G326" s="101"/>
      <c r="H326" s="101"/>
      <c r="I326" s="101"/>
      <c r="J326" s="101"/>
      <c r="K326" s="101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</row>
    <row r="327" spans="1:64" s="53" customFormat="1">
      <c r="A327" s="7"/>
      <c r="B327" s="100"/>
      <c r="C327" s="100"/>
      <c r="D327" s="101"/>
      <c r="E327" s="101"/>
      <c r="F327" s="101"/>
      <c r="G327" s="101"/>
      <c r="H327" s="101"/>
      <c r="I327" s="101"/>
      <c r="J327" s="101"/>
      <c r="K327" s="101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</row>
    <row r="328" spans="1:64" s="53" customFormat="1">
      <c r="A328" s="7"/>
      <c r="B328" s="100"/>
      <c r="C328" s="100"/>
      <c r="D328" s="101"/>
      <c r="E328" s="101"/>
      <c r="F328" s="101"/>
      <c r="G328" s="101"/>
      <c r="H328" s="101"/>
      <c r="I328" s="101"/>
      <c r="J328" s="101"/>
      <c r="K328" s="101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</row>
    <row r="329" spans="1:64" s="53" customFormat="1">
      <c r="A329" s="7"/>
      <c r="B329" s="100"/>
      <c r="C329" s="100"/>
      <c r="D329" s="101"/>
      <c r="E329" s="101"/>
      <c r="F329" s="101"/>
      <c r="G329" s="101"/>
      <c r="H329" s="101"/>
      <c r="I329" s="101"/>
      <c r="J329" s="101"/>
      <c r="K329" s="101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</row>
    <row r="330" spans="1:64" s="53" customFormat="1">
      <c r="A330" s="7"/>
      <c r="B330" s="100"/>
      <c r="C330" s="100"/>
      <c r="D330" s="101"/>
      <c r="E330" s="101"/>
      <c r="F330" s="101"/>
      <c r="G330" s="101"/>
      <c r="H330" s="101"/>
      <c r="I330" s="101"/>
      <c r="J330" s="101"/>
      <c r="K330" s="101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</row>
    <row r="331" spans="1:64" s="53" customFormat="1">
      <c r="A331" s="7"/>
      <c r="B331" s="100"/>
      <c r="C331" s="100"/>
      <c r="D331" s="101"/>
      <c r="E331" s="101"/>
      <c r="F331" s="101"/>
      <c r="G331" s="101"/>
      <c r="H331" s="101"/>
      <c r="I331" s="101"/>
      <c r="J331" s="101"/>
      <c r="K331" s="101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</row>
    <row r="332" spans="1:64" s="53" customFormat="1">
      <c r="A332" s="7"/>
      <c r="B332" s="100"/>
      <c r="C332" s="100"/>
      <c r="D332" s="101"/>
      <c r="E332" s="101"/>
      <c r="F332" s="101"/>
      <c r="G332" s="101"/>
      <c r="H332" s="101"/>
      <c r="I332" s="101"/>
      <c r="J332" s="101"/>
      <c r="K332" s="101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</row>
    <row r="333" spans="1:64" s="53" customFormat="1">
      <c r="A333" s="7"/>
      <c r="B333" s="100"/>
      <c r="C333" s="100"/>
      <c r="D333" s="101"/>
      <c r="E333" s="101"/>
      <c r="F333" s="101"/>
      <c r="G333" s="101"/>
      <c r="H333" s="101"/>
      <c r="I333" s="101"/>
      <c r="J333" s="101"/>
      <c r="K333" s="101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</row>
    <row r="334" spans="1:64" s="53" customFormat="1">
      <c r="A334" s="7"/>
      <c r="B334" s="100"/>
      <c r="C334" s="100"/>
      <c r="D334" s="101"/>
      <c r="E334" s="101"/>
      <c r="F334" s="101"/>
      <c r="G334" s="101"/>
      <c r="H334" s="101"/>
      <c r="I334" s="101"/>
      <c r="J334" s="101"/>
      <c r="K334" s="101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</row>
    <row r="335" spans="1:64" s="53" customFormat="1">
      <c r="A335" s="7"/>
      <c r="B335" s="100"/>
      <c r="C335" s="100"/>
      <c r="D335" s="101"/>
      <c r="E335" s="101"/>
      <c r="F335" s="101"/>
      <c r="G335" s="101"/>
      <c r="H335" s="101"/>
      <c r="I335" s="101"/>
      <c r="J335" s="101"/>
      <c r="K335" s="101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</row>
    <row r="336" spans="1:64" s="53" customFormat="1">
      <c r="A336" s="7"/>
      <c r="B336" s="100"/>
      <c r="C336" s="100"/>
      <c r="D336" s="101"/>
      <c r="E336" s="101"/>
      <c r="F336" s="101"/>
      <c r="G336" s="101"/>
      <c r="H336" s="101"/>
      <c r="I336" s="101"/>
      <c r="J336" s="101"/>
      <c r="K336" s="101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</row>
    <row r="337" spans="1:64" s="53" customFormat="1">
      <c r="A337" s="7"/>
      <c r="B337" s="100"/>
      <c r="C337" s="100"/>
      <c r="D337" s="101"/>
      <c r="E337" s="101"/>
      <c r="F337" s="101"/>
      <c r="G337" s="101"/>
      <c r="H337" s="101"/>
      <c r="I337" s="101"/>
      <c r="J337" s="101"/>
      <c r="K337" s="101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</row>
    <row r="338" spans="1:64" s="53" customFormat="1">
      <c r="A338" s="7"/>
      <c r="B338" s="100"/>
      <c r="C338" s="100"/>
      <c r="D338" s="101"/>
      <c r="E338" s="101"/>
      <c r="F338" s="101"/>
      <c r="G338" s="101"/>
      <c r="H338" s="101"/>
      <c r="I338" s="101"/>
      <c r="J338" s="101"/>
      <c r="K338" s="101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</row>
    <row r="339" spans="1:64" s="53" customFormat="1">
      <c r="A339" s="7"/>
      <c r="B339" s="100"/>
      <c r="C339" s="100"/>
      <c r="D339" s="101"/>
      <c r="E339" s="101"/>
      <c r="F339" s="101"/>
      <c r="G339" s="101"/>
      <c r="H339" s="101"/>
      <c r="I339" s="101"/>
      <c r="J339" s="101"/>
      <c r="K339" s="101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</row>
    <row r="340" spans="1:64" s="53" customFormat="1">
      <c r="A340" s="7"/>
      <c r="B340" s="100"/>
      <c r="C340" s="100"/>
      <c r="D340" s="101"/>
      <c r="E340" s="101"/>
      <c r="F340" s="101"/>
      <c r="G340" s="101"/>
      <c r="H340" s="101"/>
      <c r="I340" s="101"/>
      <c r="J340" s="101"/>
      <c r="K340" s="101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</row>
    <row r="341" spans="1:64" s="53" customFormat="1">
      <c r="A341" s="7"/>
      <c r="B341" s="100"/>
      <c r="C341" s="100"/>
      <c r="D341" s="101"/>
      <c r="E341" s="101"/>
      <c r="F341" s="101"/>
      <c r="G341" s="101"/>
      <c r="H341" s="101"/>
      <c r="I341" s="101"/>
      <c r="J341" s="101"/>
      <c r="K341" s="101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</row>
    <row r="342" spans="1:64" s="53" customFormat="1">
      <c r="A342" s="7"/>
      <c r="B342" s="100"/>
      <c r="C342" s="100"/>
      <c r="D342" s="101"/>
      <c r="E342" s="101"/>
      <c r="F342" s="101"/>
      <c r="G342" s="101"/>
      <c r="H342" s="101"/>
      <c r="I342" s="101"/>
      <c r="J342" s="101"/>
      <c r="K342" s="101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</row>
    <row r="343" spans="1:64" s="53" customFormat="1">
      <c r="A343" s="7"/>
      <c r="B343" s="100"/>
      <c r="C343" s="100"/>
      <c r="D343" s="101"/>
      <c r="E343" s="101"/>
      <c r="F343" s="101"/>
      <c r="G343" s="101"/>
      <c r="H343" s="101"/>
      <c r="I343" s="101"/>
      <c r="J343" s="101"/>
      <c r="K343" s="101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</row>
    <row r="344" spans="1:64" s="53" customFormat="1">
      <c r="A344" s="7"/>
      <c r="B344" s="100"/>
      <c r="C344" s="100"/>
      <c r="D344" s="101"/>
      <c r="E344" s="101"/>
      <c r="F344" s="101"/>
      <c r="G344" s="101"/>
      <c r="H344" s="101"/>
      <c r="I344" s="101"/>
      <c r="J344" s="101"/>
      <c r="K344" s="101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</row>
    <row r="345" spans="1:64" s="53" customFormat="1">
      <c r="A345" s="7"/>
      <c r="B345" s="100"/>
      <c r="C345" s="100"/>
      <c r="D345" s="101"/>
      <c r="E345" s="101"/>
      <c r="F345" s="101"/>
      <c r="G345" s="101"/>
      <c r="H345" s="101"/>
      <c r="I345" s="101"/>
      <c r="J345" s="101"/>
      <c r="K345" s="101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</row>
    <row r="346" spans="1:64" s="53" customFormat="1">
      <c r="A346" s="7"/>
      <c r="B346" s="100"/>
      <c r="C346" s="100"/>
      <c r="D346" s="101"/>
      <c r="E346" s="101"/>
      <c r="F346" s="101"/>
      <c r="G346" s="101"/>
      <c r="H346" s="101"/>
      <c r="I346" s="101"/>
      <c r="J346" s="101"/>
      <c r="K346" s="101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</row>
    <row r="347" spans="1:64" s="53" customFormat="1">
      <c r="A347" s="7"/>
      <c r="B347" s="100"/>
      <c r="C347" s="100"/>
      <c r="D347" s="101"/>
      <c r="E347" s="101"/>
      <c r="F347" s="101"/>
      <c r="G347" s="101"/>
      <c r="H347" s="101"/>
      <c r="I347" s="101"/>
      <c r="J347" s="101"/>
      <c r="K347" s="101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</row>
    <row r="348" spans="1:64" s="53" customFormat="1">
      <c r="A348" s="7"/>
      <c r="B348" s="100"/>
      <c r="C348" s="100"/>
      <c r="D348" s="101"/>
      <c r="E348" s="101"/>
      <c r="F348" s="101"/>
      <c r="G348" s="101"/>
      <c r="H348" s="101"/>
      <c r="I348" s="101"/>
      <c r="J348" s="101"/>
      <c r="K348" s="101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</row>
    <row r="349" spans="1:64" s="53" customFormat="1">
      <c r="A349" s="7"/>
      <c r="B349" s="100"/>
      <c r="C349" s="100"/>
      <c r="D349" s="101"/>
      <c r="E349" s="101"/>
      <c r="F349" s="101"/>
      <c r="G349" s="101"/>
      <c r="H349" s="101"/>
      <c r="I349" s="101"/>
      <c r="J349" s="101"/>
      <c r="K349" s="101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</row>
    <row r="350" spans="1:64" s="53" customFormat="1">
      <c r="A350" s="7"/>
      <c r="B350" s="100"/>
      <c r="C350" s="100"/>
      <c r="D350" s="101"/>
      <c r="E350" s="101"/>
      <c r="F350" s="101"/>
      <c r="G350" s="101"/>
      <c r="H350" s="101"/>
      <c r="I350" s="101"/>
      <c r="J350" s="101"/>
      <c r="K350" s="101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</row>
    <row r="351" spans="1:64" s="53" customFormat="1">
      <c r="A351" s="7"/>
      <c r="B351" s="100"/>
      <c r="C351" s="100"/>
      <c r="D351" s="101"/>
      <c r="E351" s="101"/>
      <c r="F351" s="101"/>
      <c r="G351" s="101"/>
      <c r="H351" s="101"/>
      <c r="I351" s="101"/>
      <c r="J351" s="101"/>
      <c r="K351" s="101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</row>
    <row r="352" spans="1:64" s="53" customFormat="1">
      <c r="A352" s="7"/>
      <c r="B352" s="100"/>
      <c r="C352" s="100"/>
      <c r="D352" s="101"/>
      <c r="E352" s="101"/>
      <c r="F352" s="101"/>
      <c r="G352" s="101"/>
      <c r="H352" s="101"/>
      <c r="I352" s="101"/>
      <c r="J352" s="101"/>
      <c r="K352" s="101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</row>
    <row r="353" spans="1:64" s="53" customFormat="1">
      <c r="A353" s="7"/>
      <c r="B353" s="100"/>
      <c r="C353" s="100"/>
      <c r="D353" s="101"/>
      <c r="E353" s="101"/>
      <c r="F353" s="101"/>
      <c r="G353" s="101"/>
      <c r="H353" s="101"/>
      <c r="I353" s="101"/>
      <c r="J353" s="101"/>
      <c r="K353" s="101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</row>
    <row r="354" spans="1:64" s="53" customFormat="1">
      <c r="A354" s="7"/>
      <c r="B354" s="100"/>
      <c r="C354" s="100"/>
      <c r="D354" s="101"/>
      <c r="E354" s="101"/>
      <c r="F354" s="101"/>
      <c r="G354" s="101"/>
      <c r="H354" s="101"/>
      <c r="I354" s="101"/>
      <c r="J354" s="101"/>
      <c r="K354" s="101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</row>
    <row r="355" spans="1:64" s="53" customFormat="1">
      <c r="A355" s="7"/>
      <c r="B355" s="100"/>
      <c r="C355" s="100"/>
      <c r="D355" s="101"/>
      <c r="E355" s="101"/>
      <c r="F355" s="101"/>
      <c r="G355" s="101"/>
      <c r="H355" s="101"/>
      <c r="I355" s="101"/>
      <c r="J355" s="101"/>
      <c r="K355" s="101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</row>
    <row r="356" spans="1:64" s="53" customFormat="1">
      <c r="A356" s="7"/>
      <c r="B356" s="100"/>
      <c r="C356" s="100"/>
      <c r="D356" s="101"/>
      <c r="E356" s="101"/>
      <c r="F356" s="101"/>
      <c r="G356" s="101"/>
      <c r="H356" s="101"/>
      <c r="I356" s="101"/>
      <c r="J356" s="101"/>
      <c r="K356" s="101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</row>
    <row r="357" spans="1:64" s="53" customFormat="1">
      <c r="A357" s="7"/>
      <c r="B357" s="100"/>
      <c r="C357" s="100"/>
      <c r="D357" s="101"/>
      <c r="E357" s="101"/>
      <c r="F357" s="101"/>
      <c r="G357" s="101"/>
      <c r="H357" s="101"/>
      <c r="I357" s="101"/>
      <c r="J357" s="101"/>
      <c r="K357" s="101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</row>
    <row r="358" spans="1:64" s="53" customFormat="1">
      <c r="A358" s="7"/>
      <c r="B358" s="100"/>
      <c r="C358" s="100"/>
      <c r="D358" s="101"/>
      <c r="E358" s="101"/>
      <c r="F358" s="101"/>
      <c r="G358" s="101"/>
      <c r="H358" s="101"/>
      <c r="I358" s="101"/>
      <c r="J358" s="101"/>
      <c r="K358" s="101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</row>
    <row r="359" spans="1:64" s="53" customFormat="1">
      <c r="A359" s="7"/>
      <c r="B359" s="100"/>
      <c r="C359" s="100"/>
      <c r="D359" s="101"/>
      <c r="E359" s="101"/>
      <c r="F359" s="101"/>
      <c r="G359" s="101"/>
      <c r="H359" s="101"/>
      <c r="I359" s="101"/>
      <c r="J359" s="101"/>
      <c r="K359" s="101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</row>
    <row r="360" spans="1:64" s="53" customFormat="1">
      <c r="A360" s="7"/>
      <c r="B360" s="100"/>
      <c r="C360" s="100"/>
      <c r="D360" s="101"/>
      <c r="E360" s="101"/>
      <c r="F360" s="101"/>
      <c r="G360" s="101"/>
      <c r="H360" s="101"/>
      <c r="I360" s="101"/>
      <c r="J360" s="101"/>
      <c r="K360" s="101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</row>
  </sheetData>
  <mergeCells count="45">
    <mergeCell ref="B37:D37"/>
    <mergeCell ref="B1:K1"/>
    <mergeCell ref="B2:K2"/>
    <mergeCell ref="B3:K3"/>
    <mergeCell ref="B4:B7"/>
    <mergeCell ref="C4:C7"/>
    <mergeCell ref="D4:D7"/>
    <mergeCell ref="E4:K4"/>
    <mergeCell ref="E5:E7"/>
    <mergeCell ref="F5:K5"/>
    <mergeCell ref="F6:F7"/>
    <mergeCell ref="G6:G7"/>
    <mergeCell ref="H6:H7"/>
    <mergeCell ref="I6:K6"/>
    <mergeCell ref="B15:D15"/>
    <mergeCell ref="B20:D20"/>
    <mergeCell ref="E62:K62"/>
    <mergeCell ref="E63:E64"/>
    <mergeCell ref="G63:K63"/>
    <mergeCell ref="A38:A40"/>
    <mergeCell ref="B38:B40"/>
    <mergeCell ref="D38:D40"/>
    <mergeCell ref="E38:K38"/>
    <mergeCell ref="E39:E40"/>
    <mergeCell ref="G39:K39"/>
    <mergeCell ref="B101:D101"/>
    <mergeCell ref="B58:D58"/>
    <mergeCell ref="B60:D60"/>
    <mergeCell ref="A62:A64"/>
    <mergeCell ref="B62:B64"/>
    <mergeCell ref="D62:D64"/>
    <mergeCell ref="B80:D80"/>
    <mergeCell ref="B84:D84"/>
    <mergeCell ref="B89:D89"/>
    <mergeCell ref="B91:D91"/>
    <mergeCell ref="B99:D99"/>
    <mergeCell ref="D154:E154"/>
    <mergeCell ref="H154:I154"/>
    <mergeCell ref="D155:E155"/>
    <mergeCell ref="B102:K102"/>
    <mergeCell ref="B108:D108"/>
    <mergeCell ref="B114:D114"/>
    <mergeCell ref="B138:D138"/>
    <mergeCell ref="D151:E151"/>
    <mergeCell ref="D152:E152"/>
  </mergeCells>
  <printOptions horizontalCentered="1"/>
  <pageMargins left="0" right="0" top="0" bottom="0" header="0.31496062992125984" footer="0.31496062992125984"/>
  <pageSetup paperSize="9" scale="29" fitToHeight="2" orientation="portrait" r:id="rId1"/>
  <rowBreaks count="1" manualBreakCount="1">
    <brk id="95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BL361"/>
  <sheetViews>
    <sheetView tabSelected="1" view="pageBreakPreview" zoomScale="60" zoomScaleNormal="60" workbookViewId="0">
      <pane xSplit="2" ySplit="7" topLeftCell="C99" activePane="bottomRight" state="frozen"/>
      <selection activeCell="G7" sqref="G7"/>
      <selection pane="topRight" activeCell="G7" sqref="G7"/>
      <selection pane="bottomLeft" activeCell="G7" sqref="G7"/>
      <selection pane="bottomRight" activeCell="L105" sqref="L105"/>
    </sheetView>
  </sheetViews>
  <sheetFormatPr defaultRowHeight="22.8"/>
  <cols>
    <col min="1" max="1" width="8" style="7" hidden="1" customWidth="1"/>
    <col min="2" max="2" width="81" style="100" customWidth="1"/>
    <col min="3" max="3" width="12.109375" style="100" customWidth="1"/>
    <col min="4" max="4" width="12.6640625" style="101" customWidth="1"/>
    <col min="5" max="5" width="29.109375" style="101" customWidth="1"/>
    <col min="6" max="7" width="27.44140625" style="101" customWidth="1"/>
    <col min="8" max="8" width="22.6640625" style="101" customWidth="1"/>
    <col min="9" max="9" width="24.88671875" style="101" customWidth="1"/>
    <col min="10" max="11" width="22.6640625" style="101" customWidth="1"/>
    <col min="12" max="12" width="17" style="8" customWidth="1"/>
    <col min="13" max="13" width="20.5546875" style="8" bestFit="1" customWidth="1"/>
    <col min="14" max="14" width="13.5546875" style="8" bestFit="1" customWidth="1"/>
    <col min="15" max="15" width="15.6640625" style="8" customWidth="1"/>
    <col min="16" max="16" width="9" style="8" bestFit="1" customWidth="1"/>
    <col min="17" max="17" width="9.5546875" style="8" bestFit="1" customWidth="1"/>
    <col min="18" max="18" width="9" style="8" bestFit="1" customWidth="1"/>
    <col min="19" max="64" width="8.88671875" style="8"/>
    <col min="65" max="232" width="8.88671875" style="9"/>
    <col min="233" max="233" width="8.44140625" style="9" customWidth="1"/>
    <col min="234" max="234" width="31" style="9" customWidth="1"/>
    <col min="235" max="235" width="7.5546875" style="9" customWidth="1"/>
    <col min="236" max="236" width="11.88671875" style="9" customWidth="1"/>
    <col min="237" max="237" width="15" style="9" customWidth="1"/>
    <col min="238" max="238" width="14.6640625" style="9" customWidth="1"/>
    <col min="239" max="239" width="13" style="9" customWidth="1"/>
    <col min="240" max="240" width="13.88671875" style="9" customWidth="1"/>
    <col min="241" max="241" width="12.88671875" style="9" customWidth="1"/>
    <col min="242" max="242" width="13.5546875" style="9" customWidth="1"/>
    <col min="243" max="243" width="14" style="9" customWidth="1"/>
    <col min="244" max="244" width="12.109375" style="9" customWidth="1"/>
    <col min="245" max="245" width="9.6640625" style="9" customWidth="1"/>
    <col min="246" max="246" width="11.5546875" style="9" customWidth="1"/>
    <col min="247" max="247" width="11.44140625" style="9" customWidth="1"/>
    <col min="248" max="248" width="12.44140625" style="9" customWidth="1"/>
    <col min="249" max="249" width="9.6640625" style="9" customWidth="1"/>
    <col min="250" max="250" width="13.44140625" style="9" customWidth="1"/>
    <col min="251" max="251" width="12" style="9" customWidth="1"/>
    <col min="252" max="252" width="75.33203125" style="9" customWidth="1"/>
    <col min="253" max="488" width="8.88671875" style="9"/>
    <col min="489" max="489" width="8.44140625" style="9" customWidth="1"/>
    <col min="490" max="490" width="31" style="9" customWidth="1"/>
    <col min="491" max="491" width="7.5546875" style="9" customWidth="1"/>
    <col min="492" max="492" width="11.88671875" style="9" customWidth="1"/>
    <col min="493" max="493" width="15" style="9" customWidth="1"/>
    <col min="494" max="494" width="14.6640625" style="9" customWidth="1"/>
    <col min="495" max="495" width="13" style="9" customWidth="1"/>
    <col min="496" max="496" width="13.88671875" style="9" customWidth="1"/>
    <col min="497" max="497" width="12.88671875" style="9" customWidth="1"/>
    <col min="498" max="498" width="13.5546875" style="9" customWidth="1"/>
    <col min="499" max="499" width="14" style="9" customWidth="1"/>
    <col min="500" max="500" width="12.109375" style="9" customWidth="1"/>
    <col min="501" max="501" width="9.6640625" style="9" customWidth="1"/>
    <col min="502" max="502" width="11.5546875" style="9" customWidth="1"/>
    <col min="503" max="503" width="11.44140625" style="9" customWidth="1"/>
    <col min="504" max="504" width="12.44140625" style="9" customWidth="1"/>
    <col min="505" max="505" width="9.6640625" style="9" customWidth="1"/>
    <col min="506" max="506" width="13.44140625" style="9" customWidth="1"/>
    <col min="507" max="507" width="12" style="9" customWidth="1"/>
    <col min="508" max="508" width="75.33203125" style="9" customWidth="1"/>
    <col min="509" max="744" width="8.88671875" style="9"/>
    <col min="745" max="745" width="8.44140625" style="9" customWidth="1"/>
    <col min="746" max="746" width="31" style="9" customWidth="1"/>
    <col min="747" max="747" width="7.5546875" style="9" customWidth="1"/>
    <col min="748" max="748" width="11.88671875" style="9" customWidth="1"/>
    <col min="749" max="749" width="15" style="9" customWidth="1"/>
    <col min="750" max="750" width="14.6640625" style="9" customWidth="1"/>
    <col min="751" max="751" width="13" style="9" customWidth="1"/>
    <col min="752" max="752" width="13.88671875" style="9" customWidth="1"/>
    <col min="753" max="753" width="12.88671875" style="9" customWidth="1"/>
    <col min="754" max="754" width="13.5546875" style="9" customWidth="1"/>
    <col min="755" max="755" width="14" style="9" customWidth="1"/>
    <col min="756" max="756" width="12.109375" style="9" customWidth="1"/>
    <col min="757" max="757" width="9.6640625" style="9" customWidth="1"/>
    <col min="758" max="758" width="11.5546875" style="9" customWidth="1"/>
    <col min="759" max="759" width="11.44140625" style="9" customWidth="1"/>
    <col min="760" max="760" width="12.44140625" style="9" customWidth="1"/>
    <col min="761" max="761" width="9.6640625" style="9" customWidth="1"/>
    <col min="762" max="762" width="13.44140625" style="9" customWidth="1"/>
    <col min="763" max="763" width="12" style="9" customWidth="1"/>
    <col min="764" max="764" width="75.33203125" style="9" customWidth="1"/>
    <col min="765" max="1000" width="8.88671875" style="9"/>
    <col min="1001" max="1001" width="8.44140625" style="9" customWidth="1"/>
    <col min="1002" max="1002" width="31" style="9" customWidth="1"/>
    <col min="1003" max="1003" width="7.5546875" style="9" customWidth="1"/>
    <col min="1004" max="1004" width="11.88671875" style="9" customWidth="1"/>
    <col min="1005" max="1005" width="15" style="9" customWidth="1"/>
    <col min="1006" max="1006" width="14.6640625" style="9" customWidth="1"/>
    <col min="1007" max="1007" width="13" style="9" customWidth="1"/>
    <col min="1008" max="1008" width="13.88671875" style="9" customWidth="1"/>
    <col min="1009" max="1009" width="12.88671875" style="9" customWidth="1"/>
    <col min="1010" max="1010" width="13.5546875" style="9" customWidth="1"/>
    <col min="1011" max="1011" width="14" style="9" customWidth="1"/>
    <col min="1012" max="1012" width="12.109375" style="9" customWidth="1"/>
    <col min="1013" max="1013" width="9.6640625" style="9" customWidth="1"/>
    <col min="1014" max="1014" width="11.5546875" style="9" customWidth="1"/>
    <col min="1015" max="1015" width="11.44140625" style="9" customWidth="1"/>
    <col min="1016" max="1016" width="12.44140625" style="9" customWidth="1"/>
    <col min="1017" max="1017" width="9.6640625" style="9" customWidth="1"/>
    <col min="1018" max="1018" width="13.44140625" style="9" customWidth="1"/>
    <col min="1019" max="1019" width="12" style="9" customWidth="1"/>
    <col min="1020" max="1020" width="75.33203125" style="9" customWidth="1"/>
    <col min="1021" max="1256" width="8.88671875" style="9"/>
    <col min="1257" max="1257" width="8.44140625" style="9" customWidth="1"/>
    <col min="1258" max="1258" width="31" style="9" customWidth="1"/>
    <col min="1259" max="1259" width="7.5546875" style="9" customWidth="1"/>
    <col min="1260" max="1260" width="11.88671875" style="9" customWidth="1"/>
    <col min="1261" max="1261" width="15" style="9" customWidth="1"/>
    <col min="1262" max="1262" width="14.6640625" style="9" customWidth="1"/>
    <col min="1263" max="1263" width="13" style="9" customWidth="1"/>
    <col min="1264" max="1264" width="13.88671875" style="9" customWidth="1"/>
    <col min="1265" max="1265" width="12.88671875" style="9" customWidth="1"/>
    <col min="1266" max="1266" width="13.5546875" style="9" customWidth="1"/>
    <col min="1267" max="1267" width="14" style="9" customWidth="1"/>
    <col min="1268" max="1268" width="12.109375" style="9" customWidth="1"/>
    <col min="1269" max="1269" width="9.6640625" style="9" customWidth="1"/>
    <col min="1270" max="1270" width="11.5546875" style="9" customWidth="1"/>
    <col min="1271" max="1271" width="11.44140625" style="9" customWidth="1"/>
    <col min="1272" max="1272" width="12.44140625" style="9" customWidth="1"/>
    <col min="1273" max="1273" width="9.6640625" style="9" customWidth="1"/>
    <col min="1274" max="1274" width="13.44140625" style="9" customWidth="1"/>
    <col min="1275" max="1275" width="12" style="9" customWidth="1"/>
    <col min="1276" max="1276" width="75.33203125" style="9" customWidth="1"/>
    <col min="1277" max="1512" width="8.88671875" style="9"/>
    <col min="1513" max="1513" width="8.44140625" style="9" customWidth="1"/>
    <col min="1514" max="1514" width="31" style="9" customWidth="1"/>
    <col min="1515" max="1515" width="7.5546875" style="9" customWidth="1"/>
    <col min="1516" max="1516" width="11.88671875" style="9" customWidth="1"/>
    <col min="1517" max="1517" width="15" style="9" customWidth="1"/>
    <col min="1518" max="1518" width="14.6640625" style="9" customWidth="1"/>
    <col min="1519" max="1519" width="13" style="9" customWidth="1"/>
    <col min="1520" max="1520" width="13.88671875" style="9" customWidth="1"/>
    <col min="1521" max="1521" width="12.88671875" style="9" customWidth="1"/>
    <col min="1522" max="1522" width="13.5546875" style="9" customWidth="1"/>
    <col min="1523" max="1523" width="14" style="9" customWidth="1"/>
    <col min="1524" max="1524" width="12.109375" style="9" customWidth="1"/>
    <col min="1525" max="1525" width="9.6640625" style="9" customWidth="1"/>
    <col min="1526" max="1526" width="11.5546875" style="9" customWidth="1"/>
    <col min="1527" max="1527" width="11.44140625" style="9" customWidth="1"/>
    <col min="1528" max="1528" width="12.44140625" style="9" customWidth="1"/>
    <col min="1529" max="1529" width="9.6640625" style="9" customWidth="1"/>
    <col min="1530" max="1530" width="13.44140625" style="9" customWidth="1"/>
    <col min="1531" max="1531" width="12" style="9" customWidth="1"/>
    <col min="1532" max="1532" width="75.33203125" style="9" customWidth="1"/>
    <col min="1533" max="1768" width="8.88671875" style="9"/>
    <col min="1769" max="1769" width="8.44140625" style="9" customWidth="1"/>
    <col min="1770" max="1770" width="31" style="9" customWidth="1"/>
    <col min="1771" max="1771" width="7.5546875" style="9" customWidth="1"/>
    <col min="1772" max="1772" width="11.88671875" style="9" customWidth="1"/>
    <col min="1773" max="1773" width="15" style="9" customWidth="1"/>
    <col min="1774" max="1774" width="14.6640625" style="9" customWidth="1"/>
    <col min="1775" max="1775" width="13" style="9" customWidth="1"/>
    <col min="1776" max="1776" width="13.88671875" style="9" customWidth="1"/>
    <col min="1777" max="1777" width="12.88671875" style="9" customWidth="1"/>
    <col min="1778" max="1778" width="13.5546875" style="9" customWidth="1"/>
    <col min="1779" max="1779" width="14" style="9" customWidth="1"/>
    <col min="1780" max="1780" width="12.109375" style="9" customWidth="1"/>
    <col min="1781" max="1781" width="9.6640625" style="9" customWidth="1"/>
    <col min="1782" max="1782" width="11.5546875" style="9" customWidth="1"/>
    <col min="1783" max="1783" width="11.44140625" style="9" customWidth="1"/>
    <col min="1784" max="1784" width="12.44140625" style="9" customWidth="1"/>
    <col min="1785" max="1785" width="9.6640625" style="9" customWidth="1"/>
    <col min="1786" max="1786" width="13.44140625" style="9" customWidth="1"/>
    <col min="1787" max="1787" width="12" style="9" customWidth="1"/>
    <col min="1788" max="1788" width="75.33203125" style="9" customWidth="1"/>
    <col min="1789" max="2024" width="8.88671875" style="9"/>
    <col min="2025" max="2025" width="8.44140625" style="9" customWidth="1"/>
    <col min="2026" max="2026" width="31" style="9" customWidth="1"/>
    <col min="2027" max="2027" width="7.5546875" style="9" customWidth="1"/>
    <col min="2028" max="2028" width="11.88671875" style="9" customWidth="1"/>
    <col min="2029" max="2029" width="15" style="9" customWidth="1"/>
    <col min="2030" max="2030" width="14.6640625" style="9" customWidth="1"/>
    <col min="2031" max="2031" width="13" style="9" customWidth="1"/>
    <col min="2032" max="2032" width="13.88671875" style="9" customWidth="1"/>
    <col min="2033" max="2033" width="12.88671875" style="9" customWidth="1"/>
    <col min="2034" max="2034" width="13.5546875" style="9" customWidth="1"/>
    <col min="2035" max="2035" width="14" style="9" customWidth="1"/>
    <col min="2036" max="2036" width="12.109375" style="9" customWidth="1"/>
    <col min="2037" max="2037" width="9.6640625" style="9" customWidth="1"/>
    <col min="2038" max="2038" width="11.5546875" style="9" customWidth="1"/>
    <col min="2039" max="2039" width="11.44140625" style="9" customWidth="1"/>
    <col min="2040" max="2040" width="12.44140625" style="9" customWidth="1"/>
    <col min="2041" max="2041" width="9.6640625" style="9" customWidth="1"/>
    <col min="2042" max="2042" width="13.44140625" style="9" customWidth="1"/>
    <col min="2043" max="2043" width="12" style="9" customWidth="1"/>
    <col min="2044" max="2044" width="75.33203125" style="9" customWidth="1"/>
    <col min="2045" max="2280" width="8.88671875" style="9"/>
    <col min="2281" max="2281" width="8.44140625" style="9" customWidth="1"/>
    <col min="2282" max="2282" width="31" style="9" customWidth="1"/>
    <col min="2283" max="2283" width="7.5546875" style="9" customWidth="1"/>
    <col min="2284" max="2284" width="11.88671875" style="9" customWidth="1"/>
    <col min="2285" max="2285" width="15" style="9" customWidth="1"/>
    <col min="2286" max="2286" width="14.6640625" style="9" customWidth="1"/>
    <col min="2287" max="2287" width="13" style="9" customWidth="1"/>
    <col min="2288" max="2288" width="13.88671875" style="9" customWidth="1"/>
    <col min="2289" max="2289" width="12.88671875" style="9" customWidth="1"/>
    <col min="2290" max="2290" width="13.5546875" style="9" customWidth="1"/>
    <col min="2291" max="2291" width="14" style="9" customWidth="1"/>
    <col min="2292" max="2292" width="12.109375" style="9" customWidth="1"/>
    <col min="2293" max="2293" width="9.6640625" style="9" customWidth="1"/>
    <col min="2294" max="2294" width="11.5546875" style="9" customWidth="1"/>
    <col min="2295" max="2295" width="11.44140625" style="9" customWidth="1"/>
    <col min="2296" max="2296" width="12.44140625" style="9" customWidth="1"/>
    <col min="2297" max="2297" width="9.6640625" style="9" customWidth="1"/>
    <col min="2298" max="2298" width="13.44140625" style="9" customWidth="1"/>
    <col min="2299" max="2299" width="12" style="9" customWidth="1"/>
    <col min="2300" max="2300" width="75.33203125" style="9" customWidth="1"/>
    <col min="2301" max="2536" width="8.88671875" style="9"/>
    <col min="2537" max="2537" width="8.44140625" style="9" customWidth="1"/>
    <col min="2538" max="2538" width="31" style="9" customWidth="1"/>
    <col min="2539" max="2539" width="7.5546875" style="9" customWidth="1"/>
    <col min="2540" max="2540" width="11.88671875" style="9" customWidth="1"/>
    <col min="2541" max="2541" width="15" style="9" customWidth="1"/>
    <col min="2542" max="2542" width="14.6640625" style="9" customWidth="1"/>
    <col min="2543" max="2543" width="13" style="9" customWidth="1"/>
    <col min="2544" max="2544" width="13.88671875" style="9" customWidth="1"/>
    <col min="2545" max="2545" width="12.88671875" style="9" customWidth="1"/>
    <col min="2546" max="2546" width="13.5546875" style="9" customWidth="1"/>
    <col min="2547" max="2547" width="14" style="9" customWidth="1"/>
    <col min="2548" max="2548" width="12.109375" style="9" customWidth="1"/>
    <col min="2549" max="2549" width="9.6640625" style="9" customWidth="1"/>
    <col min="2550" max="2550" width="11.5546875" style="9" customWidth="1"/>
    <col min="2551" max="2551" width="11.44140625" style="9" customWidth="1"/>
    <col min="2552" max="2552" width="12.44140625" style="9" customWidth="1"/>
    <col min="2553" max="2553" width="9.6640625" style="9" customWidth="1"/>
    <col min="2554" max="2554" width="13.44140625" style="9" customWidth="1"/>
    <col min="2555" max="2555" width="12" style="9" customWidth="1"/>
    <col min="2556" max="2556" width="75.33203125" style="9" customWidth="1"/>
    <col min="2557" max="2792" width="8.88671875" style="9"/>
    <col min="2793" max="2793" width="8.44140625" style="9" customWidth="1"/>
    <col min="2794" max="2794" width="31" style="9" customWidth="1"/>
    <col min="2795" max="2795" width="7.5546875" style="9" customWidth="1"/>
    <col min="2796" max="2796" width="11.88671875" style="9" customWidth="1"/>
    <col min="2797" max="2797" width="15" style="9" customWidth="1"/>
    <col min="2798" max="2798" width="14.6640625" style="9" customWidth="1"/>
    <col min="2799" max="2799" width="13" style="9" customWidth="1"/>
    <col min="2800" max="2800" width="13.88671875" style="9" customWidth="1"/>
    <col min="2801" max="2801" width="12.88671875" style="9" customWidth="1"/>
    <col min="2802" max="2802" width="13.5546875" style="9" customWidth="1"/>
    <col min="2803" max="2803" width="14" style="9" customWidth="1"/>
    <col min="2804" max="2804" width="12.109375" style="9" customWidth="1"/>
    <col min="2805" max="2805" width="9.6640625" style="9" customWidth="1"/>
    <col min="2806" max="2806" width="11.5546875" style="9" customWidth="1"/>
    <col min="2807" max="2807" width="11.44140625" style="9" customWidth="1"/>
    <col min="2808" max="2808" width="12.44140625" style="9" customWidth="1"/>
    <col min="2809" max="2809" width="9.6640625" style="9" customWidth="1"/>
    <col min="2810" max="2810" width="13.44140625" style="9" customWidth="1"/>
    <col min="2811" max="2811" width="12" style="9" customWidth="1"/>
    <col min="2812" max="2812" width="75.33203125" style="9" customWidth="1"/>
    <col min="2813" max="3048" width="8.88671875" style="9"/>
    <col min="3049" max="3049" width="8.44140625" style="9" customWidth="1"/>
    <col min="3050" max="3050" width="31" style="9" customWidth="1"/>
    <col min="3051" max="3051" width="7.5546875" style="9" customWidth="1"/>
    <col min="3052" max="3052" width="11.88671875" style="9" customWidth="1"/>
    <col min="3053" max="3053" width="15" style="9" customWidth="1"/>
    <col min="3054" max="3054" width="14.6640625" style="9" customWidth="1"/>
    <col min="3055" max="3055" width="13" style="9" customWidth="1"/>
    <col min="3056" max="3056" width="13.88671875" style="9" customWidth="1"/>
    <col min="3057" max="3057" width="12.88671875" style="9" customWidth="1"/>
    <col min="3058" max="3058" width="13.5546875" style="9" customWidth="1"/>
    <col min="3059" max="3059" width="14" style="9" customWidth="1"/>
    <col min="3060" max="3060" width="12.109375" style="9" customWidth="1"/>
    <col min="3061" max="3061" width="9.6640625" style="9" customWidth="1"/>
    <col min="3062" max="3062" width="11.5546875" style="9" customWidth="1"/>
    <col min="3063" max="3063" width="11.44140625" style="9" customWidth="1"/>
    <col min="3064" max="3064" width="12.44140625" style="9" customWidth="1"/>
    <col min="3065" max="3065" width="9.6640625" style="9" customWidth="1"/>
    <col min="3066" max="3066" width="13.44140625" style="9" customWidth="1"/>
    <col min="3067" max="3067" width="12" style="9" customWidth="1"/>
    <col min="3068" max="3068" width="75.33203125" style="9" customWidth="1"/>
    <col min="3069" max="3304" width="8.88671875" style="9"/>
    <col min="3305" max="3305" width="8.44140625" style="9" customWidth="1"/>
    <col min="3306" max="3306" width="31" style="9" customWidth="1"/>
    <col min="3307" max="3307" width="7.5546875" style="9" customWidth="1"/>
    <col min="3308" max="3308" width="11.88671875" style="9" customWidth="1"/>
    <col min="3309" max="3309" width="15" style="9" customWidth="1"/>
    <col min="3310" max="3310" width="14.6640625" style="9" customWidth="1"/>
    <col min="3311" max="3311" width="13" style="9" customWidth="1"/>
    <col min="3312" max="3312" width="13.88671875" style="9" customWidth="1"/>
    <col min="3313" max="3313" width="12.88671875" style="9" customWidth="1"/>
    <col min="3314" max="3314" width="13.5546875" style="9" customWidth="1"/>
    <col min="3315" max="3315" width="14" style="9" customWidth="1"/>
    <col min="3316" max="3316" width="12.109375" style="9" customWidth="1"/>
    <col min="3317" max="3317" width="9.6640625" style="9" customWidth="1"/>
    <col min="3318" max="3318" width="11.5546875" style="9" customWidth="1"/>
    <col min="3319" max="3319" width="11.44140625" style="9" customWidth="1"/>
    <col min="3320" max="3320" width="12.44140625" style="9" customWidth="1"/>
    <col min="3321" max="3321" width="9.6640625" style="9" customWidth="1"/>
    <col min="3322" max="3322" width="13.44140625" style="9" customWidth="1"/>
    <col min="3323" max="3323" width="12" style="9" customWidth="1"/>
    <col min="3324" max="3324" width="75.33203125" style="9" customWidth="1"/>
    <col min="3325" max="3560" width="8.88671875" style="9"/>
    <col min="3561" max="3561" width="8.44140625" style="9" customWidth="1"/>
    <col min="3562" max="3562" width="31" style="9" customWidth="1"/>
    <col min="3563" max="3563" width="7.5546875" style="9" customWidth="1"/>
    <col min="3564" max="3564" width="11.88671875" style="9" customWidth="1"/>
    <col min="3565" max="3565" width="15" style="9" customWidth="1"/>
    <col min="3566" max="3566" width="14.6640625" style="9" customWidth="1"/>
    <col min="3567" max="3567" width="13" style="9" customWidth="1"/>
    <col min="3568" max="3568" width="13.88671875" style="9" customWidth="1"/>
    <col min="3569" max="3569" width="12.88671875" style="9" customWidth="1"/>
    <col min="3570" max="3570" width="13.5546875" style="9" customWidth="1"/>
    <col min="3571" max="3571" width="14" style="9" customWidth="1"/>
    <col min="3572" max="3572" width="12.109375" style="9" customWidth="1"/>
    <col min="3573" max="3573" width="9.6640625" style="9" customWidth="1"/>
    <col min="3574" max="3574" width="11.5546875" style="9" customWidth="1"/>
    <col min="3575" max="3575" width="11.44140625" style="9" customWidth="1"/>
    <col min="3576" max="3576" width="12.44140625" style="9" customWidth="1"/>
    <col min="3577" max="3577" width="9.6640625" style="9" customWidth="1"/>
    <col min="3578" max="3578" width="13.44140625" style="9" customWidth="1"/>
    <col min="3579" max="3579" width="12" style="9" customWidth="1"/>
    <col min="3580" max="3580" width="75.33203125" style="9" customWidth="1"/>
    <col min="3581" max="3816" width="8.88671875" style="9"/>
    <col min="3817" max="3817" width="8.44140625" style="9" customWidth="1"/>
    <col min="3818" max="3818" width="31" style="9" customWidth="1"/>
    <col min="3819" max="3819" width="7.5546875" style="9" customWidth="1"/>
    <col min="3820" max="3820" width="11.88671875" style="9" customWidth="1"/>
    <col min="3821" max="3821" width="15" style="9" customWidth="1"/>
    <col min="3822" max="3822" width="14.6640625" style="9" customWidth="1"/>
    <col min="3823" max="3823" width="13" style="9" customWidth="1"/>
    <col min="3824" max="3824" width="13.88671875" style="9" customWidth="1"/>
    <col min="3825" max="3825" width="12.88671875" style="9" customWidth="1"/>
    <col min="3826" max="3826" width="13.5546875" style="9" customWidth="1"/>
    <col min="3827" max="3827" width="14" style="9" customWidth="1"/>
    <col min="3828" max="3828" width="12.109375" style="9" customWidth="1"/>
    <col min="3829" max="3829" width="9.6640625" style="9" customWidth="1"/>
    <col min="3830" max="3830" width="11.5546875" style="9" customWidth="1"/>
    <col min="3831" max="3831" width="11.44140625" style="9" customWidth="1"/>
    <col min="3832" max="3832" width="12.44140625" style="9" customWidth="1"/>
    <col min="3833" max="3833" width="9.6640625" style="9" customWidth="1"/>
    <col min="3834" max="3834" width="13.44140625" style="9" customWidth="1"/>
    <col min="3835" max="3835" width="12" style="9" customWidth="1"/>
    <col min="3836" max="3836" width="75.33203125" style="9" customWidth="1"/>
    <col min="3837" max="4072" width="8.88671875" style="9"/>
    <col min="4073" max="4073" width="8.44140625" style="9" customWidth="1"/>
    <col min="4074" max="4074" width="31" style="9" customWidth="1"/>
    <col min="4075" max="4075" width="7.5546875" style="9" customWidth="1"/>
    <col min="4076" max="4076" width="11.88671875" style="9" customWidth="1"/>
    <col min="4077" max="4077" width="15" style="9" customWidth="1"/>
    <col min="4078" max="4078" width="14.6640625" style="9" customWidth="1"/>
    <col min="4079" max="4079" width="13" style="9" customWidth="1"/>
    <col min="4080" max="4080" width="13.88671875" style="9" customWidth="1"/>
    <col min="4081" max="4081" width="12.88671875" style="9" customWidth="1"/>
    <col min="4082" max="4082" width="13.5546875" style="9" customWidth="1"/>
    <col min="4083" max="4083" width="14" style="9" customWidth="1"/>
    <col min="4084" max="4084" width="12.109375" style="9" customWidth="1"/>
    <col min="4085" max="4085" width="9.6640625" style="9" customWidth="1"/>
    <col min="4086" max="4086" width="11.5546875" style="9" customWidth="1"/>
    <col min="4087" max="4087" width="11.44140625" style="9" customWidth="1"/>
    <col min="4088" max="4088" width="12.44140625" style="9" customWidth="1"/>
    <col min="4089" max="4089" width="9.6640625" style="9" customWidth="1"/>
    <col min="4090" max="4090" width="13.44140625" style="9" customWidth="1"/>
    <col min="4091" max="4091" width="12" style="9" customWidth="1"/>
    <col min="4092" max="4092" width="75.33203125" style="9" customWidth="1"/>
    <col min="4093" max="4328" width="8.88671875" style="9"/>
    <col min="4329" max="4329" width="8.44140625" style="9" customWidth="1"/>
    <col min="4330" max="4330" width="31" style="9" customWidth="1"/>
    <col min="4331" max="4331" width="7.5546875" style="9" customWidth="1"/>
    <col min="4332" max="4332" width="11.88671875" style="9" customWidth="1"/>
    <col min="4333" max="4333" width="15" style="9" customWidth="1"/>
    <col min="4334" max="4334" width="14.6640625" style="9" customWidth="1"/>
    <col min="4335" max="4335" width="13" style="9" customWidth="1"/>
    <col min="4336" max="4336" width="13.88671875" style="9" customWidth="1"/>
    <col min="4337" max="4337" width="12.88671875" style="9" customWidth="1"/>
    <col min="4338" max="4338" width="13.5546875" style="9" customWidth="1"/>
    <col min="4339" max="4339" width="14" style="9" customWidth="1"/>
    <col min="4340" max="4340" width="12.109375" style="9" customWidth="1"/>
    <col min="4341" max="4341" width="9.6640625" style="9" customWidth="1"/>
    <col min="4342" max="4342" width="11.5546875" style="9" customWidth="1"/>
    <col min="4343" max="4343" width="11.44140625" style="9" customWidth="1"/>
    <col min="4344" max="4344" width="12.44140625" style="9" customWidth="1"/>
    <col min="4345" max="4345" width="9.6640625" style="9" customWidth="1"/>
    <col min="4346" max="4346" width="13.44140625" style="9" customWidth="1"/>
    <col min="4347" max="4347" width="12" style="9" customWidth="1"/>
    <col min="4348" max="4348" width="75.33203125" style="9" customWidth="1"/>
    <col min="4349" max="4584" width="8.88671875" style="9"/>
    <col min="4585" max="4585" width="8.44140625" style="9" customWidth="1"/>
    <col min="4586" max="4586" width="31" style="9" customWidth="1"/>
    <col min="4587" max="4587" width="7.5546875" style="9" customWidth="1"/>
    <col min="4588" max="4588" width="11.88671875" style="9" customWidth="1"/>
    <col min="4589" max="4589" width="15" style="9" customWidth="1"/>
    <col min="4590" max="4590" width="14.6640625" style="9" customWidth="1"/>
    <col min="4591" max="4591" width="13" style="9" customWidth="1"/>
    <col min="4592" max="4592" width="13.88671875" style="9" customWidth="1"/>
    <col min="4593" max="4593" width="12.88671875" style="9" customWidth="1"/>
    <col min="4594" max="4594" width="13.5546875" style="9" customWidth="1"/>
    <col min="4595" max="4595" width="14" style="9" customWidth="1"/>
    <col min="4596" max="4596" width="12.109375" style="9" customWidth="1"/>
    <col min="4597" max="4597" width="9.6640625" style="9" customWidth="1"/>
    <col min="4598" max="4598" width="11.5546875" style="9" customWidth="1"/>
    <col min="4599" max="4599" width="11.44140625" style="9" customWidth="1"/>
    <col min="4600" max="4600" width="12.44140625" style="9" customWidth="1"/>
    <col min="4601" max="4601" width="9.6640625" style="9" customWidth="1"/>
    <col min="4602" max="4602" width="13.44140625" style="9" customWidth="1"/>
    <col min="4603" max="4603" width="12" style="9" customWidth="1"/>
    <col min="4604" max="4604" width="75.33203125" style="9" customWidth="1"/>
    <col min="4605" max="4840" width="8.88671875" style="9"/>
    <col min="4841" max="4841" width="8.44140625" style="9" customWidth="1"/>
    <col min="4842" max="4842" width="31" style="9" customWidth="1"/>
    <col min="4843" max="4843" width="7.5546875" style="9" customWidth="1"/>
    <col min="4844" max="4844" width="11.88671875" style="9" customWidth="1"/>
    <col min="4845" max="4845" width="15" style="9" customWidth="1"/>
    <col min="4846" max="4846" width="14.6640625" style="9" customWidth="1"/>
    <col min="4847" max="4847" width="13" style="9" customWidth="1"/>
    <col min="4848" max="4848" width="13.88671875" style="9" customWidth="1"/>
    <col min="4849" max="4849" width="12.88671875" style="9" customWidth="1"/>
    <col min="4850" max="4850" width="13.5546875" style="9" customWidth="1"/>
    <col min="4851" max="4851" width="14" style="9" customWidth="1"/>
    <col min="4852" max="4852" width="12.109375" style="9" customWidth="1"/>
    <col min="4853" max="4853" width="9.6640625" style="9" customWidth="1"/>
    <col min="4854" max="4854" width="11.5546875" style="9" customWidth="1"/>
    <col min="4855" max="4855" width="11.44140625" style="9" customWidth="1"/>
    <col min="4856" max="4856" width="12.44140625" style="9" customWidth="1"/>
    <col min="4857" max="4857" width="9.6640625" style="9" customWidth="1"/>
    <col min="4858" max="4858" width="13.44140625" style="9" customWidth="1"/>
    <col min="4859" max="4859" width="12" style="9" customWidth="1"/>
    <col min="4860" max="4860" width="75.33203125" style="9" customWidth="1"/>
    <col min="4861" max="5096" width="8.88671875" style="9"/>
    <col min="5097" max="5097" width="8.44140625" style="9" customWidth="1"/>
    <col min="5098" max="5098" width="31" style="9" customWidth="1"/>
    <col min="5099" max="5099" width="7.5546875" style="9" customWidth="1"/>
    <col min="5100" max="5100" width="11.88671875" style="9" customWidth="1"/>
    <col min="5101" max="5101" width="15" style="9" customWidth="1"/>
    <col min="5102" max="5102" width="14.6640625" style="9" customWidth="1"/>
    <col min="5103" max="5103" width="13" style="9" customWidth="1"/>
    <col min="5104" max="5104" width="13.88671875" style="9" customWidth="1"/>
    <col min="5105" max="5105" width="12.88671875" style="9" customWidth="1"/>
    <col min="5106" max="5106" width="13.5546875" style="9" customWidth="1"/>
    <col min="5107" max="5107" width="14" style="9" customWidth="1"/>
    <col min="5108" max="5108" width="12.109375" style="9" customWidth="1"/>
    <col min="5109" max="5109" width="9.6640625" style="9" customWidth="1"/>
    <col min="5110" max="5110" width="11.5546875" style="9" customWidth="1"/>
    <col min="5111" max="5111" width="11.44140625" style="9" customWidth="1"/>
    <col min="5112" max="5112" width="12.44140625" style="9" customWidth="1"/>
    <col min="5113" max="5113" width="9.6640625" style="9" customWidth="1"/>
    <col min="5114" max="5114" width="13.44140625" style="9" customWidth="1"/>
    <col min="5115" max="5115" width="12" style="9" customWidth="1"/>
    <col min="5116" max="5116" width="75.33203125" style="9" customWidth="1"/>
    <col min="5117" max="5352" width="8.88671875" style="9"/>
    <col min="5353" max="5353" width="8.44140625" style="9" customWidth="1"/>
    <col min="5354" max="5354" width="31" style="9" customWidth="1"/>
    <col min="5355" max="5355" width="7.5546875" style="9" customWidth="1"/>
    <col min="5356" max="5356" width="11.88671875" style="9" customWidth="1"/>
    <col min="5357" max="5357" width="15" style="9" customWidth="1"/>
    <col min="5358" max="5358" width="14.6640625" style="9" customWidth="1"/>
    <col min="5359" max="5359" width="13" style="9" customWidth="1"/>
    <col min="5360" max="5360" width="13.88671875" style="9" customWidth="1"/>
    <col min="5361" max="5361" width="12.88671875" style="9" customWidth="1"/>
    <col min="5362" max="5362" width="13.5546875" style="9" customWidth="1"/>
    <col min="5363" max="5363" width="14" style="9" customWidth="1"/>
    <col min="5364" max="5364" width="12.109375" style="9" customWidth="1"/>
    <col min="5365" max="5365" width="9.6640625" style="9" customWidth="1"/>
    <col min="5366" max="5366" width="11.5546875" style="9" customWidth="1"/>
    <col min="5367" max="5367" width="11.44140625" style="9" customWidth="1"/>
    <col min="5368" max="5368" width="12.44140625" style="9" customWidth="1"/>
    <col min="5369" max="5369" width="9.6640625" style="9" customWidth="1"/>
    <col min="5370" max="5370" width="13.44140625" style="9" customWidth="1"/>
    <col min="5371" max="5371" width="12" style="9" customWidth="1"/>
    <col min="5372" max="5372" width="75.33203125" style="9" customWidth="1"/>
    <col min="5373" max="5608" width="8.88671875" style="9"/>
    <col min="5609" max="5609" width="8.44140625" style="9" customWidth="1"/>
    <col min="5610" max="5610" width="31" style="9" customWidth="1"/>
    <col min="5611" max="5611" width="7.5546875" style="9" customWidth="1"/>
    <col min="5612" max="5612" width="11.88671875" style="9" customWidth="1"/>
    <col min="5613" max="5613" width="15" style="9" customWidth="1"/>
    <col min="5614" max="5614" width="14.6640625" style="9" customWidth="1"/>
    <col min="5615" max="5615" width="13" style="9" customWidth="1"/>
    <col min="5616" max="5616" width="13.88671875" style="9" customWidth="1"/>
    <col min="5617" max="5617" width="12.88671875" style="9" customWidth="1"/>
    <col min="5618" max="5618" width="13.5546875" style="9" customWidth="1"/>
    <col min="5619" max="5619" width="14" style="9" customWidth="1"/>
    <col min="5620" max="5620" width="12.109375" style="9" customWidth="1"/>
    <col min="5621" max="5621" width="9.6640625" style="9" customWidth="1"/>
    <col min="5622" max="5622" width="11.5546875" style="9" customWidth="1"/>
    <col min="5623" max="5623" width="11.44140625" style="9" customWidth="1"/>
    <col min="5624" max="5624" width="12.44140625" style="9" customWidth="1"/>
    <col min="5625" max="5625" width="9.6640625" style="9" customWidth="1"/>
    <col min="5626" max="5626" width="13.44140625" style="9" customWidth="1"/>
    <col min="5627" max="5627" width="12" style="9" customWidth="1"/>
    <col min="5628" max="5628" width="75.33203125" style="9" customWidth="1"/>
    <col min="5629" max="5864" width="8.88671875" style="9"/>
    <col min="5865" max="5865" width="8.44140625" style="9" customWidth="1"/>
    <col min="5866" max="5866" width="31" style="9" customWidth="1"/>
    <col min="5867" max="5867" width="7.5546875" style="9" customWidth="1"/>
    <col min="5868" max="5868" width="11.88671875" style="9" customWidth="1"/>
    <col min="5869" max="5869" width="15" style="9" customWidth="1"/>
    <col min="5870" max="5870" width="14.6640625" style="9" customWidth="1"/>
    <col min="5871" max="5871" width="13" style="9" customWidth="1"/>
    <col min="5872" max="5872" width="13.88671875" style="9" customWidth="1"/>
    <col min="5873" max="5873" width="12.88671875" style="9" customWidth="1"/>
    <col min="5874" max="5874" width="13.5546875" style="9" customWidth="1"/>
    <col min="5875" max="5875" width="14" style="9" customWidth="1"/>
    <col min="5876" max="5876" width="12.109375" style="9" customWidth="1"/>
    <col min="5877" max="5877" width="9.6640625" style="9" customWidth="1"/>
    <col min="5878" max="5878" width="11.5546875" style="9" customWidth="1"/>
    <col min="5879" max="5879" width="11.44140625" style="9" customWidth="1"/>
    <col min="5880" max="5880" width="12.44140625" style="9" customWidth="1"/>
    <col min="5881" max="5881" width="9.6640625" style="9" customWidth="1"/>
    <col min="5882" max="5882" width="13.44140625" style="9" customWidth="1"/>
    <col min="5883" max="5883" width="12" style="9" customWidth="1"/>
    <col min="5884" max="5884" width="75.33203125" style="9" customWidth="1"/>
    <col min="5885" max="6120" width="8.88671875" style="9"/>
    <col min="6121" max="6121" width="8.44140625" style="9" customWidth="1"/>
    <col min="6122" max="6122" width="31" style="9" customWidth="1"/>
    <col min="6123" max="6123" width="7.5546875" style="9" customWidth="1"/>
    <col min="6124" max="6124" width="11.88671875" style="9" customWidth="1"/>
    <col min="6125" max="6125" width="15" style="9" customWidth="1"/>
    <col min="6126" max="6126" width="14.6640625" style="9" customWidth="1"/>
    <col min="6127" max="6127" width="13" style="9" customWidth="1"/>
    <col min="6128" max="6128" width="13.88671875" style="9" customWidth="1"/>
    <col min="6129" max="6129" width="12.88671875" style="9" customWidth="1"/>
    <col min="6130" max="6130" width="13.5546875" style="9" customWidth="1"/>
    <col min="6131" max="6131" width="14" style="9" customWidth="1"/>
    <col min="6132" max="6132" width="12.109375" style="9" customWidth="1"/>
    <col min="6133" max="6133" width="9.6640625" style="9" customWidth="1"/>
    <col min="6134" max="6134" width="11.5546875" style="9" customWidth="1"/>
    <col min="6135" max="6135" width="11.44140625" style="9" customWidth="1"/>
    <col min="6136" max="6136" width="12.44140625" style="9" customWidth="1"/>
    <col min="6137" max="6137" width="9.6640625" style="9" customWidth="1"/>
    <col min="6138" max="6138" width="13.44140625" style="9" customWidth="1"/>
    <col min="6139" max="6139" width="12" style="9" customWidth="1"/>
    <col min="6140" max="6140" width="75.33203125" style="9" customWidth="1"/>
    <col min="6141" max="6376" width="8.88671875" style="9"/>
    <col min="6377" max="6377" width="8.44140625" style="9" customWidth="1"/>
    <col min="6378" max="6378" width="31" style="9" customWidth="1"/>
    <col min="6379" max="6379" width="7.5546875" style="9" customWidth="1"/>
    <col min="6380" max="6380" width="11.88671875" style="9" customWidth="1"/>
    <col min="6381" max="6381" width="15" style="9" customWidth="1"/>
    <col min="6382" max="6382" width="14.6640625" style="9" customWidth="1"/>
    <col min="6383" max="6383" width="13" style="9" customWidth="1"/>
    <col min="6384" max="6384" width="13.88671875" style="9" customWidth="1"/>
    <col min="6385" max="6385" width="12.88671875" style="9" customWidth="1"/>
    <col min="6386" max="6386" width="13.5546875" style="9" customWidth="1"/>
    <col min="6387" max="6387" width="14" style="9" customWidth="1"/>
    <col min="6388" max="6388" width="12.109375" style="9" customWidth="1"/>
    <col min="6389" max="6389" width="9.6640625" style="9" customWidth="1"/>
    <col min="6390" max="6390" width="11.5546875" style="9" customWidth="1"/>
    <col min="6391" max="6391" width="11.44140625" style="9" customWidth="1"/>
    <col min="6392" max="6392" width="12.44140625" style="9" customWidth="1"/>
    <col min="6393" max="6393" width="9.6640625" style="9" customWidth="1"/>
    <col min="6394" max="6394" width="13.44140625" style="9" customWidth="1"/>
    <col min="6395" max="6395" width="12" style="9" customWidth="1"/>
    <col min="6396" max="6396" width="75.33203125" style="9" customWidth="1"/>
    <col min="6397" max="6632" width="8.88671875" style="9"/>
    <col min="6633" max="6633" width="8.44140625" style="9" customWidth="1"/>
    <col min="6634" max="6634" width="31" style="9" customWidth="1"/>
    <col min="6635" max="6635" width="7.5546875" style="9" customWidth="1"/>
    <col min="6636" max="6636" width="11.88671875" style="9" customWidth="1"/>
    <col min="6637" max="6637" width="15" style="9" customWidth="1"/>
    <col min="6638" max="6638" width="14.6640625" style="9" customWidth="1"/>
    <col min="6639" max="6639" width="13" style="9" customWidth="1"/>
    <col min="6640" max="6640" width="13.88671875" style="9" customWidth="1"/>
    <col min="6641" max="6641" width="12.88671875" style="9" customWidth="1"/>
    <col min="6642" max="6642" width="13.5546875" style="9" customWidth="1"/>
    <col min="6643" max="6643" width="14" style="9" customWidth="1"/>
    <col min="6644" max="6644" width="12.109375" style="9" customWidth="1"/>
    <col min="6645" max="6645" width="9.6640625" style="9" customWidth="1"/>
    <col min="6646" max="6646" width="11.5546875" style="9" customWidth="1"/>
    <col min="6647" max="6647" width="11.44140625" style="9" customWidth="1"/>
    <col min="6648" max="6648" width="12.44140625" style="9" customWidth="1"/>
    <col min="6649" max="6649" width="9.6640625" style="9" customWidth="1"/>
    <col min="6650" max="6650" width="13.44140625" style="9" customWidth="1"/>
    <col min="6651" max="6651" width="12" style="9" customWidth="1"/>
    <col min="6652" max="6652" width="75.33203125" style="9" customWidth="1"/>
    <col min="6653" max="6888" width="8.88671875" style="9"/>
    <col min="6889" max="6889" width="8.44140625" style="9" customWidth="1"/>
    <col min="6890" max="6890" width="31" style="9" customWidth="1"/>
    <col min="6891" max="6891" width="7.5546875" style="9" customWidth="1"/>
    <col min="6892" max="6892" width="11.88671875" style="9" customWidth="1"/>
    <col min="6893" max="6893" width="15" style="9" customWidth="1"/>
    <col min="6894" max="6894" width="14.6640625" style="9" customWidth="1"/>
    <col min="6895" max="6895" width="13" style="9" customWidth="1"/>
    <col min="6896" max="6896" width="13.88671875" style="9" customWidth="1"/>
    <col min="6897" max="6897" width="12.88671875" style="9" customWidth="1"/>
    <col min="6898" max="6898" width="13.5546875" style="9" customWidth="1"/>
    <col min="6899" max="6899" width="14" style="9" customWidth="1"/>
    <col min="6900" max="6900" width="12.109375" style="9" customWidth="1"/>
    <col min="6901" max="6901" width="9.6640625" style="9" customWidth="1"/>
    <col min="6902" max="6902" width="11.5546875" style="9" customWidth="1"/>
    <col min="6903" max="6903" width="11.44140625" style="9" customWidth="1"/>
    <col min="6904" max="6904" width="12.44140625" style="9" customWidth="1"/>
    <col min="6905" max="6905" width="9.6640625" style="9" customWidth="1"/>
    <col min="6906" max="6906" width="13.44140625" style="9" customWidth="1"/>
    <col min="6907" max="6907" width="12" style="9" customWidth="1"/>
    <col min="6908" max="6908" width="75.33203125" style="9" customWidth="1"/>
    <col min="6909" max="7144" width="8.88671875" style="9"/>
    <col min="7145" max="7145" width="8.44140625" style="9" customWidth="1"/>
    <col min="7146" max="7146" width="31" style="9" customWidth="1"/>
    <col min="7147" max="7147" width="7.5546875" style="9" customWidth="1"/>
    <col min="7148" max="7148" width="11.88671875" style="9" customWidth="1"/>
    <col min="7149" max="7149" width="15" style="9" customWidth="1"/>
    <col min="7150" max="7150" width="14.6640625" style="9" customWidth="1"/>
    <col min="7151" max="7151" width="13" style="9" customWidth="1"/>
    <col min="7152" max="7152" width="13.88671875" style="9" customWidth="1"/>
    <col min="7153" max="7153" width="12.88671875" style="9" customWidth="1"/>
    <col min="7154" max="7154" width="13.5546875" style="9" customWidth="1"/>
    <col min="7155" max="7155" width="14" style="9" customWidth="1"/>
    <col min="7156" max="7156" width="12.109375" style="9" customWidth="1"/>
    <col min="7157" max="7157" width="9.6640625" style="9" customWidth="1"/>
    <col min="7158" max="7158" width="11.5546875" style="9" customWidth="1"/>
    <col min="7159" max="7159" width="11.44140625" style="9" customWidth="1"/>
    <col min="7160" max="7160" width="12.44140625" style="9" customWidth="1"/>
    <col min="7161" max="7161" width="9.6640625" style="9" customWidth="1"/>
    <col min="7162" max="7162" width="13.44140625" style="9" customWidth="1"/>
    <col min="7163" max="7163" width="12" style="9" customWidth="1"/>
    <col min="7164" max="7164" width="75.33203125" style="9" customWidth="1"/>
    <col min="7165" max="7400" width="8.88671875" style="9"/>
    <col min="7401" max="7401" width="8.44140625" style="9" customWidth="1"/>
    <col min="7402" max="7402" width="31" style="9" customWidth="1"/>
    <col min="7403" max="7403" width="7.5546875" style="9" customWidth="1"/>
    <col min="7404" max="7404" width="11.88671875" style="9" customWidth="1"/>
    <col min="7405" max="7405" width="15" style="9" customWidth="1"/>
    <col min="7406" max="7406" width="14.6640625" style="9" customWidth="1"/>
    <col min="7407" max="7407" width="13" style="9" customWidth="1"/>
    <col min="7408" max="7408" width="13.88671875" style="9" customWidth="1"/>
    <col min="7409" max="7409" width="12.88671875" style="9" customWidth="1"/>
    <col min="7410" max="7410" width="13.5546875" style="9" customWidth="1"/>
    <col min="7411" max="7411" width="14" style="9" customWidth="1"/>
    <col min="7412" max="7412" width="12.109375" style="9" customWidth="1"/>
    <col min="7413" max="7413" width="9.6640625" style="9" customWidth="1"/>
    <col min="7414" max="7414" width="11.5546875" style="9" customWidth="1"/>
    <col min="7415" max="7415" width="11.44140625" style="9" customWidth="1"/>
    <col min="7416" max="7416" width="12.44140625" style="9" customWidth="1"/>
    <col min="7417" max="7417" width="9.6640625" style="9" customWidth="1"/>
    <col min="7418" max="7418" width="13.44140625" style="9" customWidth="1"/>
    <col min="7419" max="7419" width="12" style="9" customWidth="1"/>
    <col min="7420" max="7420" width="75.33203125" style="9" customWidth="1"/>
    <col min="7421" max="7656" width="8.88671875" style="9"/>
    <col min="7657" max="7657" width="8.44140625" style="9" customWidth="1"/>
    <col min="7658" max="7658" width="31" style="9" customWidth="1"/>
    <col min="7659" max="7659" width="7.5546875" style="9" customWidth="1"/>
    <col min="7660" max="7660" width="11.88671875" style="9" customWidth="1"/>
    <col min="7661" max="7661" width="15" style="9" customWidth="1"/>
    <col min="7662" max="7662" width="14.6640625" style="9" customWidth="1"/>
    <col min="7663" max="7663" width="13" style="9" customWidth="1"/>
    <col min="7664" max="7664" width="13.88671875" style="9" customWidth="1"/>
    <col min="7665" max="7665" width="12.88671875" style="9" customWidth="1"/>
    <col min="7666" max="7666" width="13.5546875" style="9" customWidth="1"/>
    <col min="7667" max="7667" width="14" style="9" customWidth="1"/>
    <col min="7668" max="7668" width="12.109375" style="9" customWidth="1"/>
    <col min="7669" max="7669" width="9.6640625" style="9" customWidth="1"/>
    <col min="7670" max="7670" width="11.5546875" style="9" customWidth="1"/>
    <col min="7671" max="7671" width="11.44140625" style="9" customWidth="1"/>
    <col min="7672" max="7672" width="12.44140625" style="9" customWidth="1"/>
    <col min="7673" max="7673" width="9.6640625" style="9" customWidth="1"/>
    <col min="7674" max="7674" width="13.44140625" style="9" customWidth="1"/>
    <col min="7675" max="7675" width="12" style="9" customWidth="1"/>
    <col min="7676" max="7676" width="75.33203125" style="9" customWidth="1"/>
    <col min="7677" max="7912" width="8.88671875" style="9"/>
    <col min="7913" max="7913" width="8.44140625" style="9" customWidth="1"/>
    <col min="7914" max="7914" width="31" style="9" customWidth="1"/>
    <col min="7915" max="7915" width="7.5546875" style="9" customWidth="1"/>
    <col min="7916" max="7916" width="11.88671875" style="9" customWidth="1"/>
    <col min="7917" max="7917" width="15" style="9" customWidth="1"/>
    <col min="7918" max="7918" width="14.6640625" style="9" customWidth="1"/>
    <col min="7919" max="7919" width="13" style="9" customWidth="1"/>
    <col min="7920" max="7920" width="13.88671875" style="9" customWidth="1"/>
    <col min="7921" max="7921" width="12.88671875" style="9" customWidth="1"/>
    <col min="7922" max="7922" width="13.5546875" style="9" customWidth="1"/>
    <col min="7923" max="7923" width="14" style="9" customWidth="1"/>
    <col min="7924" max="7924" width="12.109375" style="9" customWidth="1"/>
    <col min="7925" max="7925" width="9.6640625" style="9" customWidth="1"/>
    <col min="7926" max="7926" width="11.5546875" style="9" customWidth="1"/>
    <col min="7927" max="7927" width="11.44140625" style="9" customWidth="1"/>
    <col min="7928" max="7928" width="12.44140625" style="9" customWidth="1"/>
    <col min="7929" max="7929" width="9.6640625" style="9" customWidth="1"/>
    <col min="7930" max="7930" width="13.44140625" style="9" customWidth="1"/>
    <col min="7931" max="7931" width="12" style="9" customWidth="1"/>
    <col min="7932" max="7932" width="75.33203125" style="9" customWidth="1"/>
    <col min="7933" max="8168" width="8.88671875" style="9"/>
    <col min="8169" max="8169" width="8.44140625" style="9" customWidth="1"/>
    <col min="8170" max="8170" width="31" style="9" customWidth="1"/>
    <col min="8171" max="8171" width="7.5546875" style="9" customWidth="1"/>
    <col min="8172" max="8172" width="11.88671875" style="9" customWidth="1"/>
    <col min="8173" max="8173" width="15" style="9" customWidth="1"/>
    <col min="8174" max="8174" width="14.6640625" style="9" customWidth="1"/>
    <col min="8175" max="8175" width="13" style="9" customWidth="1"/>
    <col min="8176" max="8176" width="13.88671875" style="9" customWidth="1"/>
    <col min="8177" max="8177" width="12.88671875" style="9" customWidth="1"/>
    <col min="8178" max="8178" width="13.5546875" style="9" customWidth="1"/>
    <col min="8179" max="8179" width="14" style="9" customWidth="1"/>
    <col min="8180" max="8180" width="12.109375" style="9" customWidth="1"/>
    <col min="8181" max="8181" width="9.6640625" style="9" customWidth="1"/>
    <col min="8182" max="8182" width="11.5546875" style="9" customWidth="1"/>
    <col min="8183" max="8183" width="11.44140625" style="9" customWidth="1"/>
    <col min="8184" max="8184" width="12.44140625" style="9" customWidth="1"/>
    <col min="8185" max="8185" width="9.6640625" style="9" customWidth="1"/>
    <col min="8186" max="8186" width="13.44140625" style="9" customWidth="1"/>
    <col min="8187" max="8187" width="12" style="9" customWidth="1"/>
    <col min="8188" max="8188" width="75.33203125" style="9" customWidth="1"/>
    <col min="8189" max="8424" width="8.88671875" style="9"/>
    <col min="8425" max="8425" width="8.44140625" style="9" customWidth="1"/>
    <col min="8426" max="8426" width="31" style="9" customWidth="1"/>
    <col min="8427" max="8427" width="7.5546875" style="9" customWidth="1"/>
    <col min="8428" max="8428" width="11.88671875" style="9" customWidth="1"/>
    <col min="8429" max="8429" width="15" style="9" customWidth="1"/>
    <col min="8430" max="8430" width="14.6640625" style="9" customWidth="1"/>
    <col min="8431" max="8431" width="13" style="9" customWidth="1"/>
    <col min="8432" max="8432" width="13.88671875" style="9" customWidth="1"/>
    <col min="8433" max="8433" width="12.88671875" style="9" customWidth="1"/>
    <col min="8434" max="8434" width="13.5546875" style="9" customWidth="1"/>
    <col min="8435" max="8435" width="14" style="9" customWidth="1"/>
    <col min="8436" max="8436" width="12.109375" style="9" customWidth="1"/>
    <col min="8437" max="8437" width="9.6640625" style="9" customWidth="1"/>
    <col min="8438" max="8438" width="11.5546875" style="9" customWidth="1"/>
    <col min="8439" max="8439" width="11.44140625" style="9" customWidth="1"/>
    <col min="8440" max="8440" width="12.44140625" style="9" customWidth="1"/>
    <col min="8441" max="8441" width="9.6640625" style="9" customWidth="1"/>
    <col min="8442" max="8442" width="13.44140625" style="9" customWidth="1"/>
    <col min="8443" max="8443" width="12" style="9" customWidth="1"/>
    <col min="8444" max="8444" width="75.33203125" style="9" customWidth="1"/>
    <col min="8445" max="8680" width="8.88671875" style="9"/>
    <col min="8681" max="8681" width="8.44140625" style="9" customWidth="1"/>
    <col min="8682" max="8682" width="31" style="9" customWidth="1"/>
    <col min="8683" max="8683" width="7.5546875" style="9" customWidth="1"/>
    <col min="8684" max="8684" width="11.88671875" style="9" customWidth="1"/>
    <col min="8685" max="8685" width="15" style="9" customWidth="1"/>
    <col min="8686" max="8686" width="14.6640625" style="9" customWidth="1"/>
    <col min="8687" max="8687" width="13" style="9" customWidth="1"/>
    <col min="8688" max="8688" width="13.88671875" style="9" customWidth="1"/>
    <col min="8689" max="8689" width="12.88671875" style="9" customWidth="1"/>
    <col min="8690" max="8690" width="13.5546875" style="9" customWidth="1"/>
    <col min="8691" max="8691" width="14" style="9" customWidth="1"/>
    <col min="8692" max="8692" width="12.109375" style="9" customWidth="1"/>
    <col min="8693" max="8693" width="9.6640625" style="9" customWidth="1"/>
    <col min="8694" max="8694" width="11.5546875" style="9" customWidth="1"/>
    <col min="8695" max="8695" width="11.44140625" style="9" customWidth="1"/>
    <col min="8696" max="8696" width="12.44140625" style="9" customWidth="1"/>
    <col min="8697" max="8697" width="9.6640625" style="9" customWidth="1"/>
    <col min="8698" max="8698" width="13.44140625" style="9" customWidth="1"/>
    <col min="8699" max="8699" width="12" style="9" customWidth="1"/>
    <col min="8700" max="8700" width="75.33203125" style="9" customWidth="1"/>
    <col min="8701" max="8936" width="8.88671875" style="9"/>
    <col min="8937" max="8937" width="8.44140625" style="9" customWidth="1"/>
    <col min="8938" max="8938" width="31" style="9" customWidth="1"/>
    <col min="8939" max="8939" width="7.5546875" style="9" customWidth="1"/>
    <col min="8940" max="8940" width="11.88671875" style="9" customWidth="1"/>
    <col min="8941" max="8941" width="15" style="9" customWidth="1"/>
    <col min="8942" max="8942" width="14.6640625" style="9" customWidth="1"/>
    <col min="8943" max="8943" width="13" style="9" customWidth="1"/>
    <col min="8944" max="8944" width="13.88671875" style="9" customWidth="1"/>
    <col min="8945" max="8945" width="12.88671875" style="9" customWidth="1"/>
    <col min="8946" max="8946" width="13.5546875" style="9" customWidth="1"/>
    <col min="8947" max="8947" width="14" style="9" customWidth="1"/>
    <col min="8948" max="8948" width="12.109375" style="9" customWidth="1"/>
    <col min="8949" max="8949" width="9.6640625" style="9" customWidth="1"/>
    <col min="8950" max="8950" width="11.5546875" style="9" customWidth="1"/>
    <col min="8951" max="8951" width="11.44140625" style="9" customWidth="1"/>
    <col min="8952" max="8952" width="12.44140625" style="9" customWidth="1"/>
    <col min="8953" max="8953" width="9.6640625" style="9" customWidth="1"/>
    <col min="8954" max="8954" width="13.44140625" style="9" customWidth="1"/>
    <col min="8955" max="8955" width="12" style="9" customWidth="1"/>
    <col min="8956" max="8956" width="75.33203125" style="9" customWidth="1"/>
    <col min="8957" max="9192" width="8.88671875" style="9"/>
    <col min="9193" max="9193" width="8.44140625" style="9" customWidth="1"/>
    <col min="9194" max="9194" width="31" style="9" customWidth="1"/>
    <col min="9195" max="9195" width="7.5546875" style="9" customWidth="1"/>
    <col min="9196" max="9196" width="11.88671875" style="9" customWidth="1"/>
    <col min="9197" max="9197" width="15" style="9" customWidth="1"/>
    <col min="9198" max="9198" width="14.6640625" style="9" customWidth="1"/>
    <col min="9199" max="9199" width="13" style="9" customWidth="1"/>
    <col min="9200" max="9200" width="13.88671875" style="9" customWidth="1"/>
    <col min="9201" max="9201" width="12.88671875" style="9" customWidth="1"/>
    <col min="9202" max="9202" width="13.5546875" style="9" customWidth="1"/>
    <col min="9203" max="9203" width="14" style="9" customWidth="1"/>
    <col min="9204" max="9204" width="12.109375" style="9" customWidth="1"/>
    <col min="9205" max="9205" width="9.6640625" style="9" customWidth="1"/>
    <col min="9206" max="9206" width="11.5546875" style="9" customWidth="1"/>
    <col min="9207" max="9207" width="11.44140625" style="9" customWidth="1"/>
    <col min="9208" max="9208" width="12.44140625" style="9" customWidth="1"/>
    <col min="9209" max="9209" width="9.6640625" style="9" customWidth="1"/>
    <col min="9210" max="9210" width="13.44140625" style="9" customWidth="1"/>
    <col min="9211" max="9211" width="12" style="9" customWidth="1"/>
    <col min="9212" max="9212" width="75.33203125" style="9" customWidth="1"/>
    <col min="9213" max="9448" width="8.88671875" style="9"/>
    <col min="9449" max="9449" width="8.44140625" style="9" customWidth="1"/>
    <col min="9450" max="9450" width="31" style="9" customWidth="1"/>
    <col min="9451" max="9451" width="7.5546875" style="9" customWidth="1"/>
    <col min="9452" max="9452" width="11.88671875" style="9" customWidth="1"/>
    <col min="9453" max="9453" width="15" style="9" customWidth="1"/>
    <col min="9454" max="9454" width="14.6640625" style="9" customWidth="1"/>
    <col min="9455" max="9455" width="13" style="9" customWidth="1"/>
    <col min="9456" max="9456" width="13.88671875" style="9" customWidth="1"/>
    <col min="9457" max="9457" width="12.88671875" style="9" customWidth="1"/>
    <col min="9458" max="9458" width="13.5546875" style="9" customWidth="1"/>
    <col min="9459" max="9459" width="14" style="9" customWidth="1"/>
    <col min="9460" max="9460" width="12.109375" style="9" customWidth="1"/>
    <col min="9461" max="9461" width="9.6640625" style="9" customWidth="1"/>
    <col min="9462" max="9462" width="11.5546875" style="9" customWidth="1"/>
    <col min="9463" max="9463" width="11.44140625" style="9" customWidth="1"/>
    <col min="9464" max="9464" width="12.44140625" style="9" customWidth="1"/>
    <col min="9465" max="9465" width="9.6640625" style="9" customWidth="1"/>
    <col min="9466" max="9466" width="13.44140625" style="9" customWidth="1"/>
    <col min="9467" max="9467" width="12" style="9" customWidth="1"/>
    <col min="9468" max="9468" width="75.33203125" style="9" customWidth="1"/>
    <col min="9469" max="9704" width="8.88671875" style="9"/>
    <col min="9705" max="9705" width="8.44140625" style="9" customWidth="1"/>
    <col min="9706" max="9706" width="31" style="9" customWidth="1"/>
    <col min="9707" max="9707" width="7.5546875" style="9" customWidth="1"/>
    <col min="9708" max="9708" width="11.88671875" style="9" customWidth="1"/>
    <col min="9709" max="9709" width="15" style="9" customWidth="1"/>
    <col min="9710" max="9710" width="14.6640625" style="9" customWidth="1"/>
    <col min="9711" max="9711" width="13" style="9" customWidth="1"/>
    <col min="9712" max="9712" width="13.88671875" style="9" customWidth="1"/>
    <col min="9713" max="9713" width="12.88671875" style="9" customWidth="1"/>
    <col min="9714" max="9714" width="13.5546875" style="9" customWidth="1"/>
    <col min="9715" max="9715" width="14" style="9" customWidth="1"/>
    <col min="9716" max="9716" width="12.109375" style="9" customWidth="1"/>
    <col min="9717" max="9717" width="9.6640625" style="9" customWidth="1"/>
    <col min="9718" max="9718" width="11.5546875" style="9" customWidth="1"/>
    <col min="9719" max="9719" width="11.44140625" style="9" customWidth="1"/>
    <col min="9720" max="9720" width="12.44140625" style="9" customWidth="1"/>
    <col min="9721" max="9721" width="9.6640625" style="9" customWidth="1"/>
    <col min="9722" max="9722" width="13.44140625" style="9" customWidth="1"/>
    <col min="9723" max="9723" width="12" style="9" customWidth="1"/>
    <col min="9724" max="9724" width="75.33203125" style="9" customWidth="1"/>
    <col min="9725" max="9960" width="8.88671875" style="9"/>
    <col min="9961" max="9961" width="8.44140625" style="9" customWidth="1"/>
    <col min="9962" max="9962" width="31" style="9" customWidth="1"/>
    <col min="9963" max="9963" width="7.5546875" style="9" customWidth="1"/>
    <col min="9964" max="9964" width="11.88671875" style="9" customWidth="1"/>
    <col min="9965" max="9965" width="15" style="9" customWidth="1"/>
    <col min="9966" max="9966" width="14.6640625" style="9" customWidth="1"/>
    <col min="9967" max="9967" width="13" style="9" customWidth="1"/>
    <col min="9968" max="9968" width="13.88671875" style="9" customWidth="1"/>
    <col min="9969" max="9969" width="12.88671875" style="9" customWidth="1"/>
    <col min="9970" max="9970" width="13.5546875" style="9" customWidth="1"/>
    <col min="9971" max="9971" width="14" style="9" customWidth="1"/>
    <col min="9972" max="9972" width="12.109375" style="9" customWidth="1"/>
    <col min="9973" max="9973" width="9.6640625" style="9" customWidth="1"/>
    <col min="9974" max="9974" width="11.5546875" style="9" customWidth="1"/>
    <col min="9975" max="9975" width="11.44140625" style="9" customWidth="1"/>
    <col min="9976" max="9976" width="12.44140625" style="9" customWidth="1"/>
    <col min="9977" max="9977" width="9.6640625" style="9" customWidth="1"/>
    <col min="9978" max="9978" width="13.44140625" style="9" customWidth="1"/>
    <col min="9979" max="9979" width="12" style="9" customWidth="1"/>
    <col min="9980" max="9980" width="75.33203125" style="9" customWidth="1"/>
    <col min="9981" max="10216" width="8.88671875" style="9"/>
    <col min="10217" max="10217" width="8.44140625" style="9" customWidth="1"/>
    <col min="10218" max="10218" width="31" style="9" customWidth="1"/>
    <col min="10219" max="10219" width="7.5546875" style="9" customWidth="1"/>
    <col min="10220" max="10220" width="11.88671875" style="9" customWidth="1"/>
    <col min="10221" max="10221" width="15" style="9" customWidth="1"/>
    <col min="10222" max="10222" width="14.6640625" style="9" customWidth="1"/>
    <col min="10223" max="10223" width="13" style="9" customWidth="1"/>
    <col min="10224" max="10224" width="13.88671875" style="9" customWidth="1"/>
    <col min="10225" max="10225" width="12.88671875" style="9" customWidth="1"/>
    <col min="10226" max="10226" width="13.5546875" style="9" customWidth="1"/>
    <col min="10227" max="10227" width="14" style="9" customWidth="1"/>
    <col min="10228" max="10228" width="12.109375" style="9" customWidth="1"/>
    <col min="10229" max="10229" width="9.6640625" style="9" customWidth="1"/>
    <col min="10230" max="10230" width="11.5546875" style="9" customWidth="1"/>
    <col min="10231" max="10231" width="11.44140625" style="9" customWidth="1"/>
    <col min="10232" max="10232" width="12.44140625" style="9" customWidth="1"/>
    <col min="10233" max="10233" width="9.6640625" style="9" customWidth="1"/>
    <col min="10234" max="10234" width="13.44140625" style="9" customWidth="1"/>
    <col min="10235" max="10235" width="12" style="9" customWidth="1"/>
    <col min="10236" max="10236" width="75.33203125" style="9" customWidth="1"/>
    <col min="10237" max="10472" width="8.88671875" style="9"/>
    <col min="10473" max="10473" width="8.44140625" style="9" customWidth="1"/>
    <col min="10474" max="10474" width="31" style="9" customWidth="1"/>
    <col min="10475" max="10475" width="7.5546875" style="9" customWidth="1"/>
    <col min="10476" max="10476" width="11.88671875" style="9" customWidth="1"/>
    <col min="10477" max="10477" width="15" style="9" customWidth="1"/>
    <col min="10478" max="10478" width="14.6640625" style="9" customWidth="1"/>
    <col min="10479" max="10479" width="13" style="9" customWidth="1"/>
    <col min="10480" max="10480" width="13.88671875" style="9" customWidth="1"/>
    <col min="10481" max="10481" width="12.88671875" style="9" customWidth="1"/>
    <col min="10482" max="10482" width="13.5546875" style="9" customWidth="1"/>
    <col min="10483" max="10483" width="14" style="9" customWidth="1"/>
    <col min="10484" max="10484" width="12.109375" style="9" customWidth="1"/>
    <col min="10485" max="10485" width="9.6640625" style="9" customWidth="1"/>
    <col min="10486" max="10486" width="11.5546875" style="9" customWidth="1"/>
    <col min="10487" max="10487" width="11.44140625" style="9" customWidth="1"/>
    <col min="10488" max="10488" width="12.44140625" style="9" customWidth="1"/>
    <col min="10489" max="10489" width="9.6640625" style="9" customWidth="1"/>
    <col min="10490" max="10490" width="13.44140625" style="9" customWidth="1"/>
    <col min="10491" max="10491" width="12" style="9" customWidth="1"/>
    <col min="10492" max="10492" width="75.33203125" style="9" customWidth="1"/>
    <col min="10493" max="10728" width="8.88671875" style="9"/>
    <col min="10729" max="10729" width="8.44140625" style="9" customWidth="1"/>
    <col min="10730" max="10730" width="31" style="9" customWidth="1"/>
    <col min="10731" max="10731" width="7.5546875" style="9" customWidth="1"/>
    <col min="10732" max="10732" width="11.88671875" style="9" customWidth="1"/>
    <col min="10733" max="10733" width="15" style="9" customWidth="1"/>
    <col min="10734" max="10734" width="14.6640625" style="9" customWidth="1"/>
    <col min="10735" max="10735" width="13" style="9" customWidth="1"/>
    <col min="10736" max="10736" width="13.88671875" style="9" customWidth="1"/>
    <col min="10737" max="10737" width="12.88671875" style="9" customWidth="1"/>
    <col min="10738" max="10738" width="13.5546875" style="9" customWidth="1"/>
    <col min="10739" max="10739" width="14" style="9" customWidth="1"/>
    <col min="10740" max="10740" width="12.109375" style="9" customWidth="1"/>
    <col min="10741" max="10741" width="9.6640625" style="9" customWidth="1"/>
    <col min="10742" max="10742" width="11.5546875" style="9" customWidth="1"/>
    <col min="10743" max="10743" width="11.44140625" style="9" customWidth="1"/>
    <col min="10744" max="10744" width="12.44140625" style="9" customWidth="1"/>
    <col min="10745" max="10745" width="9.6640625" style="9" customWidth="1"/>
    <col min="10746" max="10746" width="13.44140625" style="9" customWidth="1"/>
    <col min="10747" max="10747" width="12" style="9" customWidth="1"/>
    <col min="10748" max="10748" width="75.33203125" style="9" customWidth="1"/>
    <col min="10749" max="10984" width="8.88671875" style="9"/>
    <col min="10985" max="10985" width="8.44140625" style="9" customWidth="1"/>
    <col min="10986" max="10986" width="31" style="9" customWidth="1"/>
    <col min="10987" max="10987" width="7.5546875" style="9" customWidth="1"/>
    <col min="10988" max="10988" width="11.88671875" style="9" customWidth="1"/>
    <col min="10989" max="10989" width="15" style="9" customWidth="1"/>
    <col min="10990" max="10990" width="14.6640625" style="9" customWidth="1"/>
    <col min="10991" max="10991" width="13" style="9" customWidth="1"/>
    <col min="10992" max="10992" width="13.88671875" style="9" customWidth="1"/>
    <col min="10993" max="10993" width="12.88671875" style="9" customWidth="1"/>
    <col min="10994" max="10994" width="13.5546875" style="9" customWidth="1"/>
    <col min="10995" max="10995" width="14" style="9" customWidth="1"/>
    <col min="10996" max="10996" width="12.109375" style="9" customWidth="1"/>
    <col min="10997" max="10997" width="9.6640625" style="9" customWidth="1"/>
    <col min="10998" max="10998" width="11.5546875" style="9" customWidth="1"/>
    <col min="10999" max="10999" width="11.44140625" style="9" customWidth="1"/>
    <col min="11000" max="11000" width="12.44140625" style="9" customWidth="1"/>
    <col min="11001" max="11001" width="9.6640625" style="9" customWidth="1"/>
    <col min="11002" max="11002" width="13.44140625" style="9" customWidth="1"/>
    <col min="11003" max="11003" width="12" style="9" customWidth="1"/>
    <col min="11004" max="11004" width="75.33203125" style="9" customWidth="1"/>
    <col min="11005" max="11240" width="8.88671875" style="9"/>
    <col min="11241" max="11241" width="8.44140625" style="9" customWidth="1"/>
    <col min="11242" max="11242" width="31" style="9" customWidth="1"/>
    <col min="11243" max="11243" width="7.5546875" style="9" customWidth="1"/>
    <col min="11244" max="11244" width="11.88671875" style="9" customWidth="1"/>
    <col min="11245" max="11245" width="15" style="9" customWidth="1"/>
    <col min="11246" max="11246" width="14.6640625" style="9" customWidth="1"/>
    <col min="11247" max="11247" width="13" style="9" customWidth="1"/>
    <col min="11248" max="11248" width="13.88671875" style="9" customWidth="1"/>
    <col min="11249" max="11249" width="12.88671875" style="9" customWidth="1"/>
    <col min="11250" max="11250" width="13.5546875" style="9" customWidth="1"/>
    <col min="11251" max="11251" width="14" style="9" customWidth="1"/>
    <col min="11252" max="11252" width="12.109375" style="9" customWidth="1"/>
    <col min="11253" max="11253" width="9.6640625" style="9" customWidth="1"/>
    <col min="11254" max="11254" width="11.5546875" style="9" customWidth="1"/>
    <col min="11255" max="11255" width="11.44140625" style="9" customWidth="1"/>
    <col min="11256" max="11256" width="12.44140625" style="9" customWidth="1"/>
    <col min="11257" max="11257" width="9.6640625" style="9" customWidth="1"/>
    <col min="11258" max="11258" width="13.44140625" style="9" customWidth="1"/>
    <col min="11259" max="11259" width="12" style="9" customWidth="1"/>
    <col min="11260" max="11260" width="75.33203125" style="9" customWidth="1"/>
    <col min="11261" max="11496" width="8.88671875" style="9"/>
    <col min="11497" max="11497" width="8.44140625" style="9" customWidth="1"/>
    <col min="11498" max="11498" width="31" style="9" customWidth="1"/>
    <col min="11499" max="11499" width="7.5546875" style="9" customWidth="1"/>
    <col min="11500" max="11500" width="11.88671875" style="9" customWidth="1"/>
    <col min="11501" max="11501" width="15" style="9" customWidth="1"/>
    <col min="11502" max="11502" width="14.6640625" style="9" customWidth="1"/>
    <col min="11503" max="11503" width="13" style="9" customWidth="1"/>
    <col min="11504" max="11504" width="13.88671875" style="9" customWidth="1"/>
    <col min="11505" max="11505" width="12.88671875" style="9" customWidth="1"/>
    <col min="11506" max="11506" width="13.5546875" style="9" customWidth="1"/>
    <col min="11507" max="11507" width="14" style="9" customWidth="1"/>
    <col min="11508" max="11508" width="12.109375" style="9" customWidth="1"/>
    <col min="11509" max="11509" width="9.6640625" style="9" customWidth="1"/>
    <col min="11510" max="11510" width="11.5546875" style="9" customWidth="1"/>
    <col min="11511" max="11511" width="11.44140625" style="9" customWidth="1"/>
    <col min="11512" max="11512" width="12.44140625" style="9" customWidth="1"/>
    <col min="11513" max="11513" width="9.6640625" style="9" customWidth="1"/>
    <col min="11514" max="11514" width="13.44140625" style="9" customWidth="1"/>
    <col min="11515" max="11515" width="12" style="9" customWidth="1"/>
    <col min="11516" max="11516" width="75.33203125" style="9" customWidth="1"/>
    <col min="11517" max="11752" width="8.88671875" style="9"/>
    <col min="11753" max="11753" width="8.44140625" style="9" customWidth="1"/>
    <col min="11754" max="11754" width="31" style="9" customWidth="1"/>
    <col min="11755" max="11755" width="7.5546875" style="9" customWidth="1"/>
    <col min="11756" max="11756" width="11.88671875" style="9" customWidth="1"/>
    <col min="11757" max="11757" width="15" style="9" customWidth="1"/>
    <col min="11758" max="11758" width="14.6640625" style="9" customWidth="1"/>
    <col min="11759" max="11759" width="13" style="9" customWidth="1"/>
    <col min="11760" max="11760" width="13.88671875" style="9" customWidth="1"/>
    <col min="11761" max="11761" width="12.88671875" style="9" customWidth="1"/>
    <col min="11762" max="11762" width="13.5546875" style="9" customWidth="1"/>
    <col min="11763" max="11763" width="14" style="9" customWidth="1"/>
    <col min="11764" max="11764" width="12.109375" style="9" customWidth="1"/>
    <col min="11765" max="11765" width="9.6640625" style="9" customWidth="1"/>
    <col min="11766" max="11766" width="11.5546875" style="9" customWidth="1"/>
    <col min="11767" max="11767" width="11.44140625" style="9" customWidth="1"/>
    <col min="11768" max="11768" width="12.44140625" style="9" customWidth="1"/>
    <col min="11769" max="11769" width="9.6640625" style="9" customWidth="1"/>
    <col min="11770" max="11770" width="13.44140625" style="9" customWidth="1"/>
    <col min="11771" max="11771" width="12" style="9" customWidth="1"/>
    <col min="11772" max="11772" width="75.33203125" style="9" customWidth="1"/>
    <col min="11773" max="12008" width="8.88671875" style="9"/>
    <col min="12009" max="12009" width="8.44140625" style="9" customWidth="1"/>
    <col min="12010" max="12010" width="31" style="9" customWidth="1"/>
    <col min="12011" max="12011" width="7.5546875" style="9" customWidth="1"/>
    <col min="12012" max="12012" width="11.88671875" style="9" customWidth="1"/>
    <col min="12013" max="12013" width="15" style="9" customWidth="1"/>
    <col min="12014" max="12014" width="14.6640625" style="9" customWidth="1"/>
    <col min="12015" max="12015" width="13" style="9" customWidth="1"/>
    <col min="12016" max="12016" width="13.88671875" style="9" customWidth="1"/>
    <col min="12017" max="12017" width="12.88671875" style="9" customWidth="1"/>
    <col min="12018" max="12018" width="13.5546875" style="9" customWidth="1"/>
    <col min="12019" max="12019" width="14" style="9" customWidth="1"/>
    <col min="12020" max="12020" width="12.109375" style="9" customWidth="1"/>
    <col min="12021" max="12021" width="9.6640625" style="9" customWidth="1"/>
    <col min="12022" max="12022" width="11.5546875" style="9" customWidth="1"/>
    <col min="12023" max="12023" width="11.44140625" style="9" customWidth="1"/>
    <col min="12024" max="12024" width="12.44140625" style="9" customWidth="1"/>
    <col min="12025" max="12025" width="9.6640625" style="9" customWidth="1"/>
    <col min="12026" max="12026" width="13.44140625" style="9" customWidth="1"/>
    <col min="12027" max="12027" width="12" style="9" customWidth="1"/>
    <col min="12028" max="12028" width="75.33203125" style="9" customWidth="1"/>
    <col min="12029" max="12264" width="8.88671875" style="9"/>
    <col min="12265" max="12265" width="8.44140625" style="9" customWidth="1"/>
    <col min="12266" max="12266" width="31" style="9" customWidth="1"/>
    <col min="12267" max="12267" width="7.5546875" style="9" customWidth="1"/>
    <col min="12268" max="12268" width="11.88671875" style="9" customWidth="1"/>
    <col min="12269" max="12269" width="15" style="9" customWidth="1"/>
    <col min="12270" max="12270" width="14.6640625" style="9" customWidth="1"/>
    <col min="12271" max="12271" width="13" style="9" customWidth="1"/>
    <col min="12272" max="12272" width="13.88671875" style="9" customWidth="1"/>
    <col min="12273" max="12273" width="12.88671875" style="9" customWidth="1"/>
    <col min="12274" max="12274" width="13.5546875" style="9" customWidth="1"/>
    <col min="12275" max="12275" width="14" style="9" customWidth="1"/>
    <col min="12276" max="12276" width="12.109375" style="9" customWidth="1"/>
    <col min="12277" max="12277" width="9.6640625" style="9" customWidth="1"/>
    <col min="12278" max="12278" width="11.5546875" style="9" customWidth="1"/>
    <col min="12279" max="12279" width="11.44140625" style="9" customWidth="1"/>
    <col min="12280" max="12280" width="12.44140625" style="9" customWidth="1"/>
    <col min="12281" max="12281" width="9.6640625" style="9" customWidth="1"/>
    <col min="12282" max="12282" width="13.44140625" style="9" customWidth="1"/>
    <col min="12283" max="12283" width="12" style="9" customWidth="1"/>
    <col min="12284" max="12284" width="75.33203125" style="9" customWidth="1"/>
    <col min="12285" max="12520" width="8.88671875" style="9"/>
    <col min="12521" max="12521" width="8.44140625" style="9" customWidth="1"/>
    <col min="12522" max="12522" width="31" style="9" customWidth="1"/>
    <col min="12523" max="12523" width="7.5546875" style="9" customWidth="1"/>
    <col min="12524" max="12524" width="11.88671875" style="9" customWidth="1"/>
    <col min="12525" max="12525" width="15" style="9" customWidth="1"/>
    <col min="12526" max="12526" width="14.6640625" style="9" customWidth="1"/>
    <col min="12527" max="12527" width="13" style="9" customWidth="1"/>
    <col min="12528" max="12528" width="13.88671875" style="9" customWidth="1"/>
    <col min="12529" max="12529" width="12.88671875" style="9" customWidth="1"/>
    <col min="12530" max="12530" width="13.5546875" style="9" customWidth="1"/>
    <col min="12531" max="12531" width="14" style="9" customWidth="1"/>
    <col min="12532" max="12532" width="12.109375" style="9" customWidth="1"/>
    <col min="12533" max="12533" width="9.6640625" style="9" customWidth="1"/>
    <col min="12534" max="12534" width="11.5546875" style="9" customWidth="1"/>
    <col min="12535" max="12535" width="11.44140625" style="9" customWidth="1"/>
    <col min="12536" max="12536" width="12.44140625" style="9" customWidth="1"/>
    <col min="12537" max="12537" width="9.6640625" style="9" customWidth="1"/>
    <col min="12538" max="12538" width="13.44140625" style="9" customWidth="1"/>
    <col min="12539" max="12539" width="12" style="9" customWidth="1"/>
    <col min="12540" max="12540" width="75.33203125" style="9" customWidth="1"/>
    <col min="12541" max="12776" width="8.88671875" style="9"/>
    <col min="12777" max="12777" width="8.44140625" style="9" customWidth="1"/>
    <col min="12778" max="12778" width="31" style="9" customWidth="1"/>
    <col min="12779" max="12779" width="7.5546875" style="9" customWidth="1"/>
    <col min="12780" max="12780" width="11.88671875" style="9" customWidth="1"/>
    <col min="12781" max="12781" width="15" style="9" customWidth="1"/>
    <col min="12782" max="12782" width="14.6640625" style="9" customWidth="1"/>
    <col min="12783" max="12783" width="13" style="9" customWidth="1"/>
    <col min="12784" max="12784" width="13.88671875" style="9" customWidth="1"/>
    <col min="12785" max="12785" width="12.88671875" style="9" customWidth="1"/>
    <col min="12786" max="12786" width="13.5546875" style="9" customWidth="1"/>
    <col min="12787" max="12787" width="14" style="9" customWidth="1"/>
    <col min="12788" max="12788" width="12.109375" style="9" customWidth="1"/>
    <col min="12789" max="12789" width="9.6640625" style="9" customWidth="1"/>
    <col min="12790" max="12790" width="11.5546875" style="9" customWidth="1"/>
    <col min="12791" max="12791" width="11.44140625" style="9" customWidth="1"/>
    <col min="12792" max="12792" width="12.44140625" style="9" customWidth="1"/>
    <col min="12793" max="12793" width="9.6640625" style="9" customWidth="1"/>
    <col min="12794" max="12794" width="13.44140625" style="9" customWidth="1"/>
    <col min="12795" max="12795" width="12" style="9" customWidth="1"/>
    <col min="12796" max="12796" width="75.33203125" style="9" customWidth="1"/>
    <col min="12797" max="13032" width="8.88671875" style="9"/>
    <col min="13033" max="13033" width="8.44140625" style="9" customWidth="1"/>
    <col min="13034" max="13034" width="31" style="9" customWidth="1"/>
    <col min="13035" max="13035" width="7.5546875" style="9" customWidth="1"/>
    <col min="13036" max="13036" width="11.88671875" style="9" customWidth="1"/>
    <col min="13037" max="13037" width="15" style="9" customWidth="1"/>
    <col min="13038" max="13038" width="14.6640625" style="9" customWidth="1"/>
    <col min="13039" max="13039" width="13" style="9" customWidth="1"/>
    <col min="13040" max="13040" width="13.88671875" style="9" customWidth="1"/>
    <col min="13041" max="13041" width="12.88671875" style="9" customWidth="1"/>
    <col min="13042" max="13042" width="13.5546875" style="9" customWidth="1"/>
    <col min="13043" max="13043" width="14" style="9" customWidth="1"/>
    <col min="13044" max="13044" width="12.109375" style="9" customWidth="1"/>
    <col min="13045" max="13045" width="9.6640625" style="9" customWidth="1"/>
    <col min="13046" max="13046" width="11.5546875" style="9" customWidth="1"/>
    <col min="13047" max="13047" width="11.44140625" style="9" customWidth="1"/>
    <col min="13048" max="13048" width="12.44140625" style="9" customWidth="1"/>
    <col min="13049" max="13049" width="9.6640625" style="9" customWidth="1"/>
    <col min="13050" max="13050" width="13.44140625" style="9" customWidth="1"/>
    <col min="13051" max="13051" width="12" style="9" customWidth="1"/>
    <col min="13052" max="13052" width="75.33203125" style="9" customWidth="1"/>
    <col min="13053" max="13288" width="8.88671875" style="9"/>
    <col min="13289" max="13289" width="8.44140625" style="9" customWidth="1"/>
    <col min="13290" max="13290" width="31" style="9" customWidth="1"/>
    <col min="13291" max="13291" width="7.5546875" style="9" customWidth="1"/>
    <col min="13292" max="13292" width="11.88671875" style="9" customWidth="1"/>
    <col min="13293" max="13293" width="15" style="9" customWidth="1"/>
    <col min="13294" max="13294" width="14.6640625" style="9" customWidth="1"/>
    <col min="13295" max="13295" width="13" style="9" customWidth="1"/>
    <col min="13296" max="13296" width="13.88671875" style="9" customWidth="1"/>
    <col min="13297" max="13297" width="12.88671875" style="9" customWidth="1"/>
    <col min="13298" max="13298" width="13.5546875" style="9" customWidth="1"/>
    <col min="13299" max="13299" width="14" style="9" customWidth="1"/>
    <col min="13300" max="13300" width="12.109375" style="9" customWidth="1"/>
    <col min="13301" max="13301" width="9.6640625" style="9" customWidth="1"/>
    <col min="13302" max="13302" width="11.5546875" style="9" customWidth="1"/>
    <col min="13303" max="13303" width="11.44140625" style="9" customWidth="1"/>
    <col min="13304" max="13304" width="12.44140625" style="9" customWidth="1"/>
    <col min="13305" max="13305" width="9.6640625" style="9" customWidth="1"/>
    <col min="13306" max="13306" width="13.44140625" style="9" customWidth="1"/>
    <col min="13307" max="13307" width="12" style="9" customWidth="1"/>
    <col min="13308" max="13308" width="75.33203125" style="9" customWidth="1"/>
    <col min="13309" max="13544" width="8.88671875" style="9"/>
    <col min="13545" max="13545" width="8.44140625" style="9" customWidth="1"/>
    <col min="13546" max="13546" width="31" style="9" customWidth="1"/>
    <col min="13547" max="13547" width="7.5546875" style="9" customWidth="1"/>
    <col min="13548" max="13548" width="11.88671875" style="9" customWidth="1"/>
    <col min="13549" max="13549" width="15" style="9" customWidth="1"/>
    <col min="13550" max="13550" width="14.6640625" style="9" customWidth="1"/>
    <col min="13551" max="13551" width="13" style="9" customWidth="1"/>
    <col min="13552" max="13552" width="13.88671875" style="9" customWidth="1"/>
    <col min="13553" max="13553" width="12.88671875" style="9" customWidth="1"/>
    <col min="13554" max="13554" width="13.5546875" style="9" customWidth="1"/>
    <col min="13555" max="13555" width="14" style="9" customWidth="1"/>
    <col min="13556" max="13556" width="12.109375" style="9" customWidth="1"/>
    <col min="13557" max="13557" width="9.6640625" style="9" customWidth="1"/>
    <col min="13558" max="13558" width="11.5546875" style="9" customWidth="1"/>
    <col min="13559" max="13559" width="11.44140625" style="9" customWidth="1"/>
    <col min="13560" max="13560" width="12.44140625" style="9" customWidth="1"/>
    <col min="13561" max="13561" width="9.6640625" style="9" customWidth="1"/>
    <col min="13562" max="13562" width="13.44140625" style="9" customWidth="1"/>
    <col min="13563" max="13563" width="12" style="9" customWidth="1"/>
    <col min="13564" max="13564" width="75.33203125" style="9" customWidth="1"/>
    <col min="13565" max="13800" width="8.88671875" style="9"/>
    <col min="13801" max="13801" width="8.44140625" style="9" customWidth="1"/>
    <col min="13802" max="13802" width="31" style="9" customWidth="1"/>
    <col min="13803" max="13803" width="7.5546875" style="9" customWidth="1"/>
    <col min="13804" max="13804" width="11.88671875" style="9" customWidth="1"/>
    <col min="13805" max="13805" width="15" style="9" customWidth="1"/>
    <col min="13806" max="13806" width="14.6640625" style="9" customWidth="1"/>
    <col min="13807" max="13807" width="13" style="9" customWidth="1"/>
    <col min="13808" max="13808" width="13.88671875" style="9" customWidth="1"/>
    <col min="13809" max="13809" width="12.88671875" style="9" customWidth="1"/>
    <col min="13810" max="13810" width="13.5546875" style="9" customWidth="1"/>
    <col min="13811" max="13811" width="14" style="9" customWidth="1"/>
    <col min="13812" max="13812" width="12.109375" style="9" customWidth="1"/>
    <col min="13813" max="13813" width="9.6640625" style="9" customWidth="1"/>
    <col min="13814" max="13814" width="11.5546875" style="9" customWidth="1"/>
    <col min="13815" max="13815" width="11.44140625" style="9" customWidth="1"/>
    <col min="13816" max="13816" width="12.44140625" style="9" customWidth="1"/>
    <col min="13817" max="13817" width="9.6640625" style="9" customWidth="1"/>
    <col min="13818" max="13818" width="13.44140625" style="9" customWidth="1"/>
    <col min="13819" max="13819" width="12" style="9" customWidth="1"/>
    <col min="13820" max="13820" width="75.33203125" style="9" customWidth="1"/>
    <col min="13821" max="14056" width="8.88671875" style="9"/>
    <col min="14057" max="14057" width="8.44140625" style="9" customWidth="1"/>
    <col min="14058" max="14058" width="31" style="9" customWidth="1"/>
    <col min="14059" max="14059" width="7.5546875" style="9" customWidth="1"/>
    <col min="14060" max="14060" width="11.88671875" style="9" customWidth="1"/>
    <col min="14061" max="14061" width="15" style="9" customWidth="1"/>
    <col min="14062" max="14062" width="14.6640625" style="9" customWidth="1"/>
    <col min="14063" max="14063" width="13" style="9" customWidth="1"/>
    <col min="14064" max="14064" width="13.88671875" style="9" customWidth="1"/>
    <col min="14065" max="14065" width="12.88671875" style="9" customWidth="1"/>
    <col min="14066" max="14066" width="13.5546875" style="9" customWidth="1"/>
    <col min="14067" max="14067" width="14" style="9" customWidth="1"/>
    <col min="14068" max="14068" width="12.109375" style="9" customWidth="1"/>
    <col min="14069" max="14069" width="9.6640625" style="9" customWidth="1"/>
    <col min="14070" max="14070" width="11.5546875" style="9" customWidth="1"/>
    <col min="14071" max="14071" width="11.44140625" style="9" customWidth="1"/>
    <col min="14072" max="14072" width="12.44140625" style="9" customWidth="1"/>
    <col min="14073" max="14073" width="9.6640625" style="9" customWidth="1"/>
    <col min="14074" max="14074" width="13.44140625" style="9" customWidth="1"/>
    <col min="14075" max="14075" width="12" style="9" customWidth="1"/>
    <col min="14076" max="14076" width="75.33203125" style="9" customWidth="1"/>
    <col min="14077" max="14312" width="8.88671875" style="9"/>
    <col min="14313" max="14313" width="8.44140625" style="9" customWidth="1"/>
    <col min="14314" max="14314" width="31" style="9" customWidth="1"/>
    <col min="14315" max="14315" width="7.5546875" style="9" customWidth="1"/>
    <col min="14316" max="14316" width="11.88671875" style="9" customWidth="1"/>
    <col min="14317" max="14317" width="15" style="9" customWidth="1"/>
    <col min="14318" max="14318" width="14.6640625" style="9" customWidth="1"/>
    <col min="14319" max="14319" width="13" style="9" customWidth="1"/>
    <col min="14320" max="14320" width="13.88671875" style="9" customWidth="1"/>
    <col min="14321" max="14321" width="12.88671875" style="9" customWidth="1"/>
    <col min="14322" max="14322" width="13.5546875" style="9" customWidth="1"/>
    <col min="14323" max="14323" width="14" style="9" customWidth="1"/>
    <col min="14324" max="14324" width="12.109375" style="9" customWidth="1"/>
    <col min="14325" max="14325" width="9.6640625" style="9" customWidth="1"/>
    <col min="14326" max="14326" width="11.5546875" style="9" customWidth="1"/>
    <col min="14327" max="14327" width="11.44140625" style="9" customWidth="1"/>
    <col min="14328" max="14328" width="12.44140625" style="9" customWidth="1"/>
    <col min="14329" max="14329" width="9.6640625" style="9" customWidth="1"/>
    <col min="14330" max="14330" width="13.44140625" style="9" customWidth="1"/>
    <col min="14331" max="14331" width="12" style="9" customWidth="1"/>
    <col min="14332" max="14332" width="75.33203125" style="9" customWidth="1"/>
    <col min="14333" max="14568" width="8.88671875" style="9"/>
    <col min="14569" max="14569" width="8.44140625" style="9" customWidth="1"/>
    <col min="14570" max="14570" width="31" style="9" customWidth="1"/>
    <col min="14571" max="14571" width="7.5546875" style="9" customWidth="1"/>
    <col min="14572" max="14572" width="11.88671875" style="9" customWidth="1"/>
    <col min="14573" max="14573" width="15" style="9" customWidth="1"/>
    <col min="14574" max="14574" width="14.6640625" style="9" customWidth="1"/>
    <col min="14575" max="14575" width="13" style="9" customWidth="1"/>
    <col min="14576" max="14576" width="13.88671875" style="9" customWidth="1"/>
    <col min="14577" max="14577" width="12.88671875" style="9" customWidth="1"/>
    <col min="14578" max="14578" width="13.5546875" style="9" customWidth="1"/>
    <col min="14579" max="14579" width="14" style="9" customWidth="1"/>
    <col min="14580" max="14580" width="12.109375" style="9" customWidth="1"/>
    <col min="14581" max="14581" width="9.6640625" style="9" customWidth="1"/>
    <col min="14582" max="14582" width="11.5546875" style="9" customWidth="1"/>
    <col min="14583" max="14583" width="11.44140625" style="9" customWidth="1"/>
    <col min="14584" max="14584" width="12.44140625" style="9" customWidth="1"/>
    <col min="14585" max="14585" width="9.6640625" style="9" customWidth="1"/>
    <col min="14586" max="14586" width="13.44140625" style="9" customWidth="1"/>
    <col min="14587" max="14587" width="12" style="9" customWidth="1"/>
    <col min="14588" max="14588" width="75.33203125" style="9" customWidth="1"/>
    <col min="14589" max="14824" width="8.88671875" style="9"/>
    <col min="14825" max="14825" width="8.44140625" style="9" customWidth="1"/>
    <col min="14826" max="14826" width="31" style="9" customWidth="1"/>
    <col min="14827" max="14827" width="7.5546875" style="9" customWidth="1"/>
    <col min="14828" max="14828" width="11.88671875" style="9" customWidth="1"/>
    <col min="14829" max="14829" width="15" style="9" customWidth="1"/>
    <col min="14830" max="14830" width="14.6640625" style="9" customWidth="1"/>
    <col min="14831" max="14831" width="13" style="9" customWidth="1"/>
    <col min="14832" max="14832" width="13.88671875" style="9" customWidth="1"/>
    <col min="14833" max="14833" width="12.88671875" style="9" customWidth="1"/>
    <col min="14834" max="14834" width="13.5546875" style="9" customWidth="1"/>
    <col min="14835" max="14835" width="14" style="9" customWidth="1"/>
    <col min="14836" max="14836" width="12.109375" style="9" customWidth="1"/>
    <col min="14837" max="14837" width="9.6640625" style="9" customWidth="1"/>
    <col min="14838" max="14838" width="11.5546875" style="9" customWidth="1"/>
    <col min="14839" max="14839" width="11.44140625" style="9" customWidth="1"/>
    <col min="14840" max="14840" width="12.44140625" style="9" customWidth="1"/>
    <col min="14841" max="14841" width="9.6640625" style="9" customWidth="1"/>
    <col min="14842" max="14842" width="13.44140625" style="9" customWidth="1"/>
    <col min="14843" max="14843" width="12" style="9" customWidth="1"/>
    <col min="14844" max="14844" width="75.33203125" style="9" customWidth="1"/>
    <col min="14845" max="15080" width="8.88671875" style="9"/>
    <col min="15081" max="15081" width="8.44140625" style="9" customWidth="1"/>
    <col min="15082" max="15082" width="31" style="9" customWidth="1"/>
    <col min="15083" max="15083" width="7.5546875" style="9" customWidth="1"/>
    <col min="15084" max="15084" width="11.88671875" style="9" customWidth="1"/>
    <col min="15085" max="15085" width="15" style="9" customWidth="1"/>
    <col min="15086" max="15086" width="14.6640625" style="9" customWidth="1"/>
    <col min="15087" max="15087" width="13" style="9" customWidth="1"/>
    <col min="15088" max="15088" width="13.88671875" style="9" customWidth="1"/>
    <col min="15089" max="15089" width="12.88671875" style="9" customWidth="1"/>
    <col min="15090" max="15090" width="13.5546875" style="9" customWidth="1"/>
    <col min="15091" max="15091" width="14" style="9" customWidth="1"/>
    <col min="15092" max="15092" width="12.109375" style="9" customWidth="1"/>
    <col min="15093" max="15093" width="9.6640625" style="9" customWidth="1"/>
    <col min="15094" max="15094" width="11.5546875" style="9" customWidth="1"/>
    <col min="15095" max="15095" width="11.44140625" style="9" customWidth="1"/>
    <col min="15096" max="15096" width="12.44140625" style="9" customWidth="1"/>
    <col min="15097" max="15097" width="9.6640625" style="9" customWidth="1"/>
    <col min="15098" max="15098" width="13.44140625" style="9" customWidth="1"/>
    <col min="15099" max="15099" width="12" style="9" customWidth="1"/>
    <col min="15100" max="15100" width="75.33203125" style="9" customWidth="1"/>
    <col min="15101" max="15336" width="8.88671875" style="9"/>
    <col min="15337" max="15337" width="8.44140625" style="9" customWidth="1"/>
    <col min="15338" max="15338" width="31" style="9" customWidth="1"/>
    <col min="15339" max="15339" width="7.5546875" style="9" customWidth="1"/>
    <col min="15340" max="15340" width="11.88671875" style="9" customWidth="1"/>
    <col min="15341" max="15341" width="15" style="9" customWidth="1"/>
    <col min="15342" max="15342" width="14.6640625" style="9" customWidth="1"/>
    <col min="15343" max="15343" width="13" style="9" customWidth="1"/>
    <col min="15344" max="15344" width="13.88671875" style="9" customWidth="1"/>
    <col min="15345" max="15345" width="12.88671875" style="9" customWidth="1"/>
    <col min="15346" max="15346" width="13.5546875" style="9" customWidth="1"/>
    <col min="15347" max="15347" width="14" style="9" customWidth="1"/>
    <col min="15348" max="15348" width="12.109375" style="9" customWidth="1"/>
    <col min="15349" max="15349" width="9.6640625" style="9" customWidth="1"/>
    <col min="15350" max="15350" width="11.5546875" style="9" customWidth="1"/>
    <col min="15351" max="15351" width="11.44140625" style="9" customWidth="1"/>
    <col min="15352" max="15352" width="12.44140625" style="9" customWidth="1"/>
    <col min="15353" max="15353" width="9.6640625" style="9" customWidth="1"/>
    <col min="15354" max="15354" width="13.44140625" style="9" customWidth="1"/>
    <col min="15355" max="15355" width="12" style="9" customWidth="1"/>
    <col min="15356" max="15356" width="75.33203125" style="9" customWidth="1"/>
    <col min="15357" max="15592" width="8.88671875" style="9"/>
    <col min="15593" max="15593" width="8.44140625" style="9" customWidth="1"/>
    <col min="15594" max="15594" width="31" style="9" customWidth="1"/>
    <col min="15595" max="15595" width="7.5546875" style="9" customWidth="1"/>
    <col min="15596" max="15596" width="11.88671875" style="9" customWidth="1"/>
    <col min="15597" max="15597" width="15" style="9" customWidth="1"/>
    <col min="15598" max="15598" width="14.6640625" style="9" customWidth="1"/>
    <col min="15599" max="15599" width="13" style="9" customWidth="1"/>
    <col min="15600" max="15600" width="13.88671875" style="9" customWidth="1"/>
    <col min="15601" max="15601" width="12.88671875" style="9" customWidth="1"/>
    <col min="15602" max="15602" width="13.5546875" style="9" customWidth="1"/>
    <col min="15603" max="15603" width="14" style="9" customWidth="1"/>
    <col min="15604" max="15604" width="12.109375" style="9" customWidth="1"/>
    <col min="15605" max="15605" width="9.6640625" style="9" customWidth="1"/>
    <col min="15606" max="15606" width="11.5546875" style="9" customWidth="1"/>
    <col min="15607" max="15607" width="11.44140625" style="9" customWidth="1"/>
    <col min="15608" max="15608" width="12.44140625" style="9" customWidth="1"/>
    <col min="15609" max="15609" width="9.6640625" style="9" customWidth="1"/>
    <col min="15610" max="15610" width="13.44140625" style="9" customWidth="1"/>
    <col min="15611" max="15611" width="12" style="9" customWidth="1"/>
    <col min="15612" max="15612" width="75.33203125" style="9" customWidth="1"/>
    <col min="15613" max="15848" width="8.88671875" style="9"/>
    <col min="15849" max="15849" width="8.44140625" style="9" customWidth="1"/>
    <col min="15850" max="15850" width="31" style="9" customWidth="1"/>
    <col min="15851" max="15851" width="7.5546875" style="9" customWidth="1"/>
    <col min="15852" max="15852" width="11.88671875" style="9" customWidth="1"/>
    <col min="15853" max="15853" width="15" style="9" customWidth="1"/>
    <col min="15854" max="15854" width="14.6640625" style="9" customWidth="1"/>
    <col min="15855" max="15855" width="13" style="9" customWidth="1"/>
    <col min="15856" max="15856" width="13.88671875" style="9" customWidth="1"/>
    <col min="15857" max="15857" width="12.88671875" style="9" customWidth="1"/>
    <col min="15858" max="15858" width="13.5546875" style="9" customWidth="1"/>
    <col min="15859" max="15859" width="14" style="9" customWidth="1"/>
    <col min="15860" max="15860" width="12.109375" style="9" customWidth="1"/>
    <col min="15861" max="15861" width="9.6640625" style="9" customWidth="1"/>
    <col min="15862" max="15862" width="11.5546875" style="9" customWidth="1"/>
    <col min="15863" max="15863" width="11.44140625" style="9" customWidth="1"/>
    <col min="15864" max="15864" width="12.44140625" style="9" customWidth="1"/>
    <col min="15865" max="15865" width="9.6640625" style="9" customWidth="1"/>
    <col min="15866" max="15866" width="13.44140625" style="9" customWidth="1"/>
    <col min="15867" max="15867" width="12" style="9" customWidth="1"/>
    <col min="15868" max="15868" width="75.33203125" style="9" customWidth="1"/>
    <col min="15869" max="16104" width="8.88671875" style="9"/>
    <col min="16105" max="16105" width="8.44140625" style="9" customWidth="1"/>
    <col min="16106" max="16106" width="31" style="9" customWidth="1"/>
    <col min="16107" max="16107" width="7.5546875" style="9" customWidth="1"/>
    <col min="16108" max="16108" width="11.88671875" style="9" customWidth="1"/>
    <col min="16109" max="16109" width="15" style="9" customWidth="1"/>
    <col min="16110" max="16110" width="14.6640625" style="9" customWidth="1"/>
    <col min="16111" max="16111" width="13" style="9" customWidth="1"/>
    <col min="16112" max="16112" width="13.88671875" style="9" customWidth="1"/>
    <col min="16113" max="16113" width="12.88671875" style="9" customWidth="1"/>
    <col min="16114" max="16114" width="13.5546875" style="9" customWidth="1"/>
    <col min="16115" max="16115" width="14" style="9" customWidth="1"/>
    <col min="16116" max="16116" width="12.109375" style="9" customWidth="1"/>
    <col min="16117" max="16117" width="9.6640625" style="9" customWidth="1"/>
    <col min="16118" max="16118" width="11.5546875" style="9" customWidth="1"/>
    <col min="16119" max="16119" width="11.44140625" style="9" customWidth="1"/>
    <col min="16120" max="16120" width="12.44140625" style="9" customWidth="1"/>
    <col min="16121" max="16121" width="9.6640625" style="9" customWidth="1"/>
    <col min="16122" max="16122" width="13.44140625" style="9" customWidth="1"/>
    <col min="16123" max="16123" width="12" style="9" customWidth="1"/>
    <col min="16124" max="16124" width="75.33203125" style="9" customWidth="1"/>
    <col min="16125" max="16384" width="8.88671875" style="9"/>
  </cols>
  <sheetData>
    <row r="1" spans="1:64" s="3" customFormat="1" ht="46.5" customHeight="1">
      <c r="A1" s="1"/>
      <c r="B1" s="245" t="s">
        <v>169</v>
      </c>
      <c r="C1" s="245"/>
      <c r="D1" s="245"/>
      <c r="E1" s="245"/>
      <c r="F1" s="245"/>
      <c r="G1" s="245"/>
      <c r="H1" s="245"/>
      <c r="I1" s="245"/>
      <c r="J1" s="245"/>
      <c r="K1" s="245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s="6" customFormat="1" ht="51.75" customHeight="1">
      <c r="A2" s="4"/>
      <c r="B2" s="246" t="s">
        <v>110</v>
      </c>
      <c r="C2" s="246"/>
      <c r="D2" s="246"/>
      <c r="E2" s="246"/>
      <c r="F2" s="246"/>
      <c r="G2" s="246"/>
      <c r="H2" s="246"/>
      <c r="I2" s="246"/>
      <c r="J2" s="246"/>
      <c r="K2" s="24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</row>
    <row r="3" spans="1:64" ht="36.6" customHeight="1">
      <c r="B3" s="247" t="s">
        <v>111</v>
      </c>
      <c r="C3" s="247"/>
      <c r="D3" s="247"/>
      <c r="E3" s="247"/>
      <c r="F3" s="247"/>
      <c r="G3" s="247"/>
      <c r="H3" s="247"/>
      <c r="I3" s="247"/>
      <c r="J3" s="247"/>
      <c r="K3" s="247"/>
    </row>
    <row r="4" spans="1:64" s="12" customFormat="1" ht="27.75" customHeight="1">
      <c r="A4" s="10"/>
      <c r="B4" s="248" t="s">
        <v>0</v>
      </c>
      <c r="C4" s="248" t="s">
        <v>1</v>
      </c>
      <c r="D4" s="248" t="s">
        <v>2</v>
      </c>
      <c r="E4" s="251" t="s">
        <v>3</v>
      </c>
      <c r="F4" s="252"/>
      <c r="G4" s="252"/>
      <c r="H4" s="252"/>
      <c r="I4" s="252"/>
      <c r="J4" s="252"/>
      <c r="K4" s="253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</row>
    <row r="5" spans="1:64" s="15" customFormat="1" ht="25.5" customHeight="1">
      <c r="A5" s="13"/>
      <c r="B5" s="249"/>
      <c r="C5" s="249"/>
      <c r="D5" s="249"/>
      <c r="E5" s="248" t="s">
        <v>4</v>
      </c>
      <c r="F5" s="251" t="s">
        <v>5</v>
      </c>
      <c r="G5" s="252"/>
      <c r="H5" s="252"/>
      <c r="I5" s="252"/>
      <c r="J5" s="252"/>
      <c r="K5" s="25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</row>
    <row r="6" spans="1:64" s="15" customFormat="1" ht="25.5" customHeight="1">
      <c r="A6" s="13"/>
      <c r="B6" s="249"/>
      <c r="C6" s="249"/>
      <c r="D6" s="249"/>
      <c r="E6" s="249"/>
      <c r="F6" s="248" t="s">
        <v>127</v>
      </c>
      <c r="G6" s="248" t="s">
        <v>128</v>
      </c>
      <c r="H6" s="254" t="s">
        <v>6</v>
      </c>
      <c r="I6" s="251" t="s">
        <v>7</v>
      </c>
      <c r="J6" s="252"/>
      <c r="K6" s="253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4" s="19" customFormat="1" ht="88.95" customHeight="1">
      <c r="A7" s="16"/>
      <c r="B7" s="250"/>
      <c r="C7" s="250"/>
      <c r="D7" s="250"/>
      <c r="E7" s="250"/>
      <c r="F7" s="250"/>
      <c r="G7" s="250"/>
      <c r="H7" s="255"/>
      <c r="I7" s="17" t="s">
        <v>8</v>
      </c>
      <c r="J7" s="17" t="s">
        <v>9</v>
      </c>
      <c r="K7" s="17" t="s">
        <v>10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</row>
    <row r="8" spans="1:64" s="19" customFormat="1" ht="23.25" customHeight="1">
      <c r="A8" s="16"/>
      <c r="B8" s="20" t="s">
        <v>11</v>
      </c>
      <c r="C8" s="21"/>
      <c r="D8" s="22"/>
      <c r="E8" s="106">
        <f t="shared" ref="E8:E14" si="0">SUM(F8:K8)</f>
        <v>21445844.499999996</v>
      </c>
      <c r="F8" s="106">
        <f>F9+F10</f>
        <v>7977496.5</v>
      </c>
      <c r="G8" s="106">
        <f>G9+G10</f>
        <v>11919571.479999999</v>
      </c>
      <c r="H8" s="106">
        <f t="shared" ref="H8:K8" si="1">H9+H10</f>
        <v>1456769.6</v>
      </c>
      <c r="I8" s="106">
        <f t="shared" si="1"/>
        <v>3.59</v>
      </c>
      <c r="J8" s="106">
        <f t="shared" si="1"/>
        <v>92003.33</v>
      </c>
      <c r="K8" s="106">
        <f t="shared" si="1"/>
        <v>0</v>
      </c>
      <c r="L8" s="231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</row>
    <row r="9" spans="1:64" s="19" customFormat="1" ht="31.95" customHeight="1">
      <c r="A9" s="16"/>
      <c r="B9" s="21" t="s">
        <v>12</v>
      </c>
      <c r="C9" s="21"/>
      <c r="D9" s="22"/>
      <c r="E9" s="106">
        <f t="shared" si="0"/>
        <v>20465839.650000002</v>
      </c>
      <c r="F9" s="107">
        <f>F147-F10-F11</f>
        <v>7633493.2400000002</v>
      </c>
      <c r="G9" s="107">
        <f>G147-G10-G11</f>
        <v>11470499.649999999</v>
      </c>
      <c r="H9" s="107">
        <f>H147-H10-H11</f>
        <v>1271846.76</v>
      </c>
      <c r="I9" s="107">
        <f>I147-I10+I11</f>
        <v>0</v>
      </c>
      <c r="J9" s="107">
        <f>J147-J10+J11</f>
        <v>90000</v>
      </c>
      <c r="K9" s="107">
        <f>K147-K10+K11</f>
        <v>0</v>
      </c>
      <c r="L9" s="231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</row>
    <row r="10" spans="1:64" s="27" customFormat="1" ht="47.4" customHeight="1">
      <c r="A10" s="23"/>
      <c r="B10" s="24" t="s">
        <v>13</v>
      </c>
      <c r="C10" s="25"/>
      <c r="D10" s="26"/>
      <c r="E10" s="108">
        <f t="shared" si="0"/>
        <v>980004.85</v>
      </c>
      <c r="F10" s="109">
        <f>293820.02+50000+183.24</f>
        <v>344003.26</v>
      </c>
      <c r="G10" s="109">
        <f>295194.38+36613.14+102962.08+13585.59+716.64</f>
        <v>449071.83000000007</v>
      </c>
      <c r="H10" s="109">
        <f>179660.21+2495.51+2767.12</f>
        <v>184922.84</v>
      </c>
      <c r="I10" s="109">
        <v>3.59</v>
      </c>
      <c r="J10" s="109">
        <v>2003.33</v>
      </c>
      <c r="K10" s="109">
        <v>0</v>
      </c>
      <c r="L10" s="231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</row>
    <row r="11" spans="1:64" s="153" customFormat="1" ht="31.2" customHeight="1">
      <c r="A11" s="147"/>
      <c r="B11" s="148" t="s">
        <v>129</v>
      </c>
      <c r="C11" s="149"/>
      <c r="D11" s="150"/>
      <c r="E11" s="151">
        <f t="shared" si="0"/>
        <v>-3667</v>
      </c>
      <c r="F11" s="152">
        <v>-183.24</v>
      </c>
      <c r="G11" s="152">
        <v>-716.64</v>
      </c>
      <c r="H11" s="152">
        <v>-2767.12</v>
      </c>
      <c r="I11" s="152">
        <v>0</v>
      </c>
      <c r="J11" s="152">
        <v>0</v>
      </c>
      <c r="K11" s="152">
        <v>0</v>
      </c>
      <c r="L11" s="231"/>
    </row>
    <row r="12" spans="1:64" s="19" customFormat="1" ht="23.25" customHeight="1">
      <c r="A12" s="16"/>
      <c r="B12" s="28" t="s">
        <v>131</v>
      </c>
      <c r="C12" s="22">
        <v>244</v>
      </c>
      <c r="D12" s="237">
        <v>221</v>
      </c>
      <c r="E12" s="30">
        <f t="shared" si="0"/>
        <v>0</v>
      </c>
      <c r="F12" s="110">
        <v>0</v>
      </c>
      <c r="G12" s="110">
        <f>125642.5-125642.5</f>
        <v>0</v>
      </c>
      <c r="H12" s="110">
        <v>0</v>
      </c>
      <c r="I12" s="111">
        <v>0</v>
      </c>
      <c r="J12" s="111">
        <v>0</v>
      </c>
      <c r="K12" s="111">
        <v>0</v>
      </c>
      <c r="L12" s="231">
        <v>-125642.5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</row>
    <row r="13" spans="1:64" s="19" customFormat="1" ht="23.25" customHeight="1">
      <c r="A13" s="16"/>
      <c r="B13" s="28" t="s">
        <v>164</v>
      </c>
      <c r="C13" s="22">
        <v>244</v>
      </c>
      <c r="D13" s="237">
        <v>221</v>
      </c>
      <c r="E13" s="30">
        <f t="shared" ref="E13" si="2">SUM(F13:K13)</f>
        <v>4200</v>
      </c>
      <c r="F13" s="110">
        <v>0</v>
      </c>
      <c r="G13" s="110">
        <v>4200</v>
      </c>
      <c r="H13" s="110">
        <v>0</v>
      </c>
      <c r="I13" s="111">
        <v>0</v>
      </c>
      <c r="J13" s="111">
        <v>0</v>
      </c>
      <c r="K13" s="111">
        <v>0</v>
      </c>
      <c r="L13" s="231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</row>
    <row r="14" spans="1:64" s="19" customFormat="1" ht="27" customHeight="1">
      <c r="A14" s="16"/>
      <c r="B14" s="28" t="s">
        <v>14</v>
      </c>
      <c r="C14" s="22">
        <v>244</v>
      </c>
      <c r="D14" s="237">
        <v>221</v>
      </c>
      <c r="E14" s="30">
        <f t="shared" si="0"/>
        <v>12780</v>
      </c>
      <c r="F14" s="110">
        <v>0</v>
      </c>
      <c r="G14" s="110">
        <v>12780</v>
      </c>
      <c r="H14" s="110">
        <v>0</v>
      </c>
      <c r="I14" s="111">
        <v>0</v>
      </c>
      <c r="J14" s="111">
        <v>0</v>
      </c>
      <c r="K14" s="111">
        <v>0</v>
      </c>
      <c r="L14" s="231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</row>
    <row r="15" spans="1:64" s="27" customFormat="1" ht="28.5" customHeight="1">
      <c r="A15" s="23"/>
      <c r="B15" s="256" t="s">
        <v>15</v>
      </c>
      <c r="C15" s="257"/>
      <c r="D15" s="258"/>
      <c r="E15" s="35">
        <f>E12+E14+E13</f>
        <v>16980</v>
      </c>
      <c r="F15" s="35">
        <f t="shared" ref="F15:K15" si="3">F12+F14+F13</f>
        <v>0</v>
      </c>
      <c r="G15" s="35">
        <f t="shared" si="3"/>
        <v>16980</v>
      </c>
      <c r="H15" s="35">
        <f t="shared" si="3"/>
        <v>0</v>
      </c>
      <c r="I15" s="35">
        <f t="shared" si="3"/>
        <v>0</v>
      </c>
      <c r="J15" s="35">
        <f t="shared" si="3"/>
        <v>0</v>
      </c>
      <c r="K15" s="35">
        <f t="shared" si="3"/>
        <v>0</v>
      </c>
      <c r="L15" s="231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</row>
    <row r="16" spans="1:64" s="19" customFormat="1" ht="25.2">
      <c r="A16" s="16"/>
      <c r="B16" s="29" t="s">
        <v>16</v>
      </c>
      <c r="C16" s="234">
        <v>244</v>
      </c>
      <c r="D16" s="239">
        <v>223</v>
      </c>
      <c r="E16" s="30">
        <f>SUM(F16:K16)</f>
        <v>2770.26</v>
      </c>
      <c r="F16" s="30">
        <v>2770.26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231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</row>
    <row r="17" spans="1:64" s="19" customFormat="1" ht="46.2">
      <c r="A17" s="16"/>
      <c r="B17" s="31" t="s">
        <v>17</v>
      </c>
      <c r="C17" s="32">
        <v>247</v>
      </c>
      <c r="D17" s="172">
        <v>223</v>
      </c>
      <c r="E17" s="34">
        <f t="shared" ref="E17:E19" si="4">SUM(F17:K17)</f>
        <v>21175.7</v>
      </c>
      <c r="F17" s="34">
        <v>21175.7</v>
      </c>
      <c r="G17" s="34">
        <v>0</v>
      </c>
      <c r="H17" s="34">
        <v>0</v>
      </c>
      <c r="I17" s="34">
        <f t="shared" ref="I17:K18" si="5">5300-5300</f>
        <v>0</v>
      </c>
      <c r="J17" s="34">
        <f t="shared" si="5"/>
        <v>0</v>
      </c>
      <c r="K17" s="34">
        <f t="shared" si="5"/>
        <v>0</v>
      </c>
      <c r="L17" s="231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</row>
    <row r="18" spans="1:64" s="19" customFormat="1" ht="25.2">
      <c r="A18" s="16"/>
      <c r="B18" s="31" t="s">
        <v>18</v>
      </c>
      <c r="C18" s="32">
        <v>247</v>
      </c>
      <c r="D18" s="33">
        <v>223</v>
      </c>
      <c r="E18" s="34">
        <f t="shared" si="4"/>
        <v>1654774.54</v>
      </c>
      <c r="F18" s="34">
        <f>1592633.42+62141.12</f>
        <v>1654774.54</v>
      </c>
      <c r="G18" s="34">
        <v>0</v>
      </c>
      <c r="H18" s="34">
        <v>0</v>
      </c>
      <c r="I18" s="34">
        <f t="shared" si="5"/>
        <v>0</v>
      </c>
      <c r="J18" s="34">
        <f t="shared" si="5"/>
        <v>0</v>
      </c>
      <c r="K18" s="34">
        <f t="shared" si="5"/>
        <v>0</v>
      </c>
      <c r="L18" s="231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</row>
    <row r="19" spans="1:64" s="19" customFormat="1" ht="25.2">
      <c r="A19" s="16"/>
      <c r="B19" s="31" t="s">
        <v>19</v>
      </c>
      <c r="C19" s="32">
        <v>247</v>
      </c>
      <c r="D19" s="33">
        <v>223</v>
      </c>
      <c r="E19" s="34">
        <f t="shared" si="4"/>
        <v>246250.25</v>
      </c>
      <c r="F19" s="34">
        <f>220075.35+26174.9</f>
        <v>246250.25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231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</row>
    <row r="20" spans="1:64" s="19" customFormat="1" ht="31.5" customHeight="1">
      <c r="A20" s="16"/>
      <c r="B20" s="256" t="s">
        <v>20</v>
      </c>
      <c r="C20" s="257"/>
      <c r="D20" s="258"/>
      <c r="E20" s="35">
        <f>SUM(E16:E19)</f>
        <v>1924970.75</v>
      </c>
      <c r="F20" s="164">
        <f>SUM(F16:F19)</f>
        <v>1924970.75</v>
      </c>
      <c r="G20" s="35">
        <f t="shared" ref="G20:K20" si="6">SUM(G16:G19)</f>
        <v>0</v>
      </c>
      <c r="H20" s="35">
        <f t="shared" si="6"/>
        <v>0</v>
      </c>
      <c r="I20" s="35">
        <f t="shared" si="6"/>
        <v>0</v>
      </c>
      <c r="J20" s="35">
        <f t="shared" si="6"/>
        <v>0</v>
      </c>
      <c r="K20" s="35">
        <f t="shared" si="6"/>
        <v>0</v>
      </c>
      <c r="L20" s="231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</row>
    <row r="21" spans="1:64" s="41" customFormat="1" ht="25.2">
      <c r="A21" s="39" t="s">
        <v>22</v>
      </c>
      <c r="B21" s="40" t="s">
        <v>133</v>
      </c>
      <c r="C21" s="37">
        <v>244</v>
      </c>
      <c r="D21" s="38">
        <v>225</v>
      </c>
      <c r="E21" s="113">
        <f t="shared" ref="E21:E36" si="7">SUM(F21:K21)</f>
        <v>1250</v>
      </c>
      <c r="F21" s="113">
        <v>1250</v>
      </c>
      <c r="G21" s="113">
        <v>0</v>
      </c>
      <c r="H21" s="113">
        <v>0</v>
      </c>
      <c r="I21" s="113">
        <v>0</v>
      </c>
      <c r="J21" s="113">
        <v>0</v>
      </c>
      <c r="K21" s="113">
        <v>0</v>
      </c>
      <c r="L21" s="231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</row>
    <row r="22" spans="1:64" s="15" customFormat="1" ht="25.2">
      <c r="A22" s="22"/>
      <c r="B22" s="36" t="s">
        <v>21</v>
      </c>
      <c r="C22" s="37">
        <v>244</v>
      </c>
      <c r="D22" s="38">
        <v>225</v>
      </c>
      <c r="E22" s="113">
        <f t="shared" si="7"/>
        <v>16940</v>
      </c>
      <c r="F22" s="113">
        <v>16940</v>
      </c>
      <c r="G22" s="113">
        <v>0</v>
      </c>
      <c r="H22" s="113">
        <v>0</v>
      </c>
      <c r="I22" s="113">
        <v>0</v>
      </c>
      <c r="J22" s="113">
        <v>0</v>
      </c>
      <c r="K22" s="113">
        <v>0</v>
      </c>
      <c r="L22" s="231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64" s="41" customFormat="1" ht="25.2">
      <c r="A23" s="39" t="s">
        <v>22</v>
      </c>
      <c r="B23" s="40" t="s">
        <v>23</v>
      </c>
      <c r="C23" s="37">
        <v>244</v>
      </c>
      <c r="D23" s="38">
        <v>225</v>
      </c>
      <c r="E23" s="113">
        <f t="shared" si="7"/>
        <v>15856.72</v>
      </c>
      <c r="F23" s="113">
        <v>15856.72</v>
      </c>
      <c r="G23" s="113">
        <v>0</v>
      </c>
      <c r="H23" s="113">
        <v>0</v>
      </c>
      <c r="I23" s="113">
        <v>0</v>
      </c>
      <c r="J23" s="113">
        <v>0</v>
      </c>
      <c r="K23" s="113">
        <v>0</v>
      </c>
      <c r="L23" s="231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</row>
    <row r="24" spans="1:64" s="43" customFormat="1" ht="25.2">
      <c r="A24" s="42"/>
      <c r="B24" s="40" t="s">
        <v>24</v>
      </c>
      <c r="C24" s="37">
        <v>244</v>
      </c>
      <c r="D24" s="38">
        <v>225</v>
      </c>
      <c r="E24" s="113">
        <f t="shared" si="7"/>
        <v>8000</v>
      </c>
      <c r="F24" s="113">
        <v>8000</v>
      </c>
      <c r="G24" s="113">
        <v>0</v>
      </c>
      <c r="H24" s="113">
        <v>0</v>
      </c>
      <c r="I24" s="113">
        <v>0</v>
      </c>
      <c r="J24" s="113">
        <v>0</v>
      </c>
      <c r="K24" s="113">
        <v>0</v>
      </c>
      <c r="L24" s="231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</row>
    <row r="25" spans="1:64" s="41" customFormat="1" ht="94.95" customHeight="1">
      <c r="A25" s="44"/>
      <c r="B25" s="45" t="s">
        <v>25</v>
      </c>
      <c r="C25" s="37">
        <v>244</v>
      </c>
      <c r="D25" s="38">
        <v>225</v>
      </c>
      <c r="E25" s="113">
        <f t="shared" si="7"/>
        <v>2240</v>
      </c>
      <c r="F25" s="113">
        <v>2240</v>
      </c>
      <c r="G25" s="113">
        <v>0</v>
      </c>
      <c r="H25" s="113">
        <v>0</v>
      </c>
      <c r="I25" s="113">
        <v>0</v>
      </c>
      <c r="J25" s="113">
        <v>0</v>
      </c>
      <c r="K25" s="113">
        <v>0</v>
      </c>
      <c r="L25" s="231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s="41" customFormat="1" ht="27" customHeight="1">
      <c r="A26" s="44"/>
      <c r="B26" s="45" t="s">
        <v>26</v>
      </c>
      <c r="C26" s="37">
        <v>244</v>
      </c>
      <c r="D26" s="38">
        <v>225</v>
      </c>
      <c r="E26" s="113">
        <f t="shared" si="7"/>
        <v>1500</v>
      </c>
      <c r="F26" s="113">
        <v>1500</v>
      </c>
      <c r="G26" s="113">
        <v>0</v>
      </c>
      <c r="H26" s="113">
        <v>0</v>
      </c>
      <c r="I26" s="113">
        <v>0</v>
      </c>
      <c r="J26" s="113">
        <v>0</v>
      </c>
      <c r="K26" s="113">
        <v>0</v>
      </c>
      <c r="L26" s="231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64" s="41" customFormat="1" ht="30.6" customHeight="1">
      <c r="A27" s="44"/>
      <c r="B27" s="45" t="s">
        <v>27</v>
      </c>
      <c r="C27" s="37">
        <v>244</v>
      </c>
      <c r="D27" s="38">
        <v>225</v>
      </c>
      <c r="E27" s="113">
        <f t="shared" si="7"/>
        <v>0</v>
      </c>
      <c r="F27" s="113">
        <v>0</v>
      </c>
      <c r="G27" s="113">
        <v>0</v>
      </c>
      <c r="H27" s="113">
        <v>0</v>
      </c>
      <c r="I27" s="113">
        <v>0</v>
      </c>
      <c r="J27" s="113">
        <v>0</v>
      </c>
      <c r="K27" s="113">
        <v>0</v>
      </c>
      <c r="L27" s="231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64" s="41" customFormat="1" ht="67.2" customHeight="1">
      <c r="A28" s="44"/>
      <c r="B28" s="45" t="s">
        <v>28</v>
      </c>
      <c r="C28" s="37">
        <v>244</v>
      </c>
      <c r="D28" s="38">
        <v>225</v>
      </c>
      <c r="E28" s="113">
        <f t="shared" si="7"/>
        <v>20000</v>
      </c>
      <c r="F28" s="113">
        <v>20000</v>
      </c>
      <c r="G28" s="113">
        <v>0</v>
      </c>
      <c r="H28" s="113">
        <v>0</v>
      </c>
      <c r="I28" s="113">
        <v>0</v>
      </c>
      <c r="J28" s="113">
        <v>0</v>
      </c>
      <c r="K28" s="113">
        <v>0</v>
      </c>
      <c r="L28" s="231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64" s="41" customFormat="1" ht="30" customHeight="1">
      <c r="A29" s="44"/>
      <c r="B29" s="45" t="s">
        <v>121</v>
      </c>
      <c r="C29" s="37">
        <v>244</v>
      </c>
      <c r="D29" s="38">
        <v>225</v>
      </c>
      <c r="E29" s="113">
        <f t="shared" si="7"/>
        <v>5000</v>
      </c>
      <c r="F29" s="113">
        <v>5000</v>
      </c>
      <c r="G29" s="113">
        <v>0</v>
      </c>
      <c r="H29" s="113">
        <v>0</v>
      </c>
      <c r="I29" s="113">
        <v>0</v>
      </c>
      <c r="J29" s="113">
        <v>0</v>
      </c>
      <c r="K29" s="113">
        <v>0</v>
      </c>
      <c r="L29" s="231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</row>
    <row r="30" spans="1:64" s="41" customFormat="1" ht="24" customHeight="1">
      <c r="A30" s="44"/>
      <c r="B30" s="45" t="s">
        <v>29</v>
      </c>
      <c r="C30" s="46">
        <v>244</v>
      </c>
      <c r="D30" s="238">
        <v>225</v>
      </c>
      <c r="E30" s="106">
        <f t="shared" si="7"/>
        <v>0</v>
      </c>
      <c r="F30" s="113">
        <v>0</v>
      </c>
      <c r="G30" s="113">
        <v>0</v>
      </c>
      <c r="H30" s="113">
        <v>0</v>
      </c>
      <c r="I30" s="113">
        <v>0</v>
      </c>
      <c r="J30" s="113">
        <v>0</v>
      </c>
      <c r="K30" s="113">
        <v>0</v>
      </c>
      <c r="L30" s="231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64" s="41" customFormat="1" ht="31.95" customHeight="1">
      <c r="A31" s="44"/>
      <c r="B31" s="45" t="s">
        <v>30</v>
      </c>
      <c r="C31" s="22">
        <v>244</v>
      </c>
      <c r="D31" s="238">
        <v>225</v>
      </c>
      <c r="E31" s="106">
        <f t="shared" si="7"/>
        <v>24500</v>
      </c>
      <c r="F31" s="113">
        <v>24500</v>
      </c>
      <c r="G31" s="113">
        <v>0</v>
      </c>
      <c r="H31" s="113">
        <v>0</v>
      </c>
      <c r="I31" s="113">
        <v>0</v>
      </c>
      <c r="J31" s="113">
        <v>0</v>
      </c>
      <c r="K31" s="113">
        <v>0</v>
      </c>
      <c r="L31" s="231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64" s="41" customFormat="1" ht="68.400000000000006">
      <c r="A32" s="51"/>
      <c r="B32" s="45" t="s">
        <v>122</v>
      </c>
      <c r="C32" s="22">
        <v>244</v>
      </c>
      <c r="D32" s="238">
        <v>225</v>
      </c>
      <c r="E32" s="106">
        <f t="shared" si="7"/>
        <v>0</v>
      </c>
      <c r="F32" s="113">
        <v>0</v>
      </c>
      <c r="G32" s="113">
        <v>0</v>
      </c>
      <c r="H32" s="113">
        <v>0</v>
      </c>
      <c r="I32" s="113">
        <v>0</v>
      </c>
      <c r="J32" s="113">
        <v>0</v>
      </c>
      <c r="K32" s="113">
        <v>0</v>
      </c>
      <c r="L32" s="231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64" s="41" customFormat="1" ht="43.2" customHeight="1">
      <c r="A33" s="44"/>
      <c r="B33" s="45" t="s">
        <v>123</v>
      </c>
      <c r="C33" s="22">
        <v>244</v>
      </c>
      <c r="D33" s="238">
        <v>225</v>
      </c>
      <c r="E33" s="106">
        <f t="shared" si="7"/>
        <v>0</v>
      </c>
      <c r="F33" s="113">
        <v>0</v>
      </c>
      <c r="G33" s="113">
        <v>0</v>
      </c>
      <c r="H33" s="113">
        <v>0</v>
      </c>
      <c r="I33" s="113">
        <v>0</v>
      </c>
      <c r="J33" s="113">
        <v>0</v>
      </c>
      <c r="K33" s="113">
        <v>0</v>
      </c>
      <c r="L33" s="231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64" s="41" customFormat="1" ht="37.950000000000003" customHeight="1">
      <c r="A34" s="44"/>
      <c r="B34" s="45" t="s">
        <v>31</v>
      </c>
      <c r="C34" s="22">
        <v>244</v>
      </c>
      <c r="D34" s="238">
        <v>225</v>
      </c>
      <c r="E34" s="106">
        <f>SUM(F34:K34)</f>
        <v>0</v>
      </c>
      <c r="F34" s="113">
        <v>0</v>
      </c>
      <c r="G34" s="113">
        <v>0</v>
      </c>
      <c r="H34" s="113">
        <v>0</v>
      </c>
      <c r="I34" s="113">
        <v>0</v>
      </c>
      <c r="J34" s="113">
        <v>0</v>
      </c>
      <c r="K34" s="113">
        <v>0</v>
      </c>
      <c r="L34" s="231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64" s="41" customFormat="1" ht="36" customHeight="1">
      <c r="A35" s="44"/>
      <c r="B35" s="48" t="s">
        <v>32</v>
      </c>
      <c r="C35" s="49">
        <v>243</v>
      </c>
      <c r="D35" s="50">
        <v>225</v>
      </c>
      <c r="E35" s="115">
        <f t="shared" si="7"/>
        <v>0</v>
      </c>
      <c r="F35" s="115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231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64" s="41" customFormat="1" ht="25.2">
      <c r="A36" s="51"/>
      <c r="B36" s="45"/>
      <c r="C36" s="22">
        <v>244</v>
      </c>
      <c r="D36" s="238">
        <v>225</v>
      </c>
      <c r="E36" s="106">
        <f t="shared" si="7"/>
        <v>0</v>
      </c>
      <c r="F36" s="113">
        <v>0</v>
      </c>
      <c r="G36" s="114">
        <v>0</v>
      </c>
      <c r="H36" s="114">
        <v>0</v>
      </c>
      <c r="I36" s="114">
        <v>0</v>
      </c>
      <c r="J36" s="114">
        <v>0</v>
      </c>
      <c r="K36" s="114">
        <v>0</v>
      </c>
      <c r="L36" s="231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s="43" customFormat="1" ht="30" customHeight="1" thickBot="1">
      <c r="A37" s="52"/>
      <c r="B37" s="242" t="s">
        <v>33</v>
      </c>
      <c r="C37" s="243"/>
      <c r="D37" s="244"/>
      <c r="E37" s="117">
        <f>SUM(E21:E36)</f>
        <v>95286.720000000001</v>
      </c>
      <c r="F37" s="117">
        <f>SUM(F21:F36)</f>
        <v>95286.720000000001</v>
      </c>
      <c r="G37" s="117">
        <f t="shared" ref="G37:K37" si="8">SUM(G21:G36)</f>
        <v>0</v>
      </c>
      <c r="H37" s="117">
        <f t="shared" si="8"/>
        <v>0</v>
      </c>
      <c r="I37" s="117">
        <f t="shared" si="8"/>
        <v>0</v>
      </c>
      <c r="J37" s="117">
        <f t="shared" si="8"/>
        <v>0</v>
      </c>
      <c r="K37" s="117">
        <f t="shared" si="8"/>
        <v>0</v>
      </c>
      <c r="L37" s="231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64" s="53" customFormat="1" ht="48.75" hidden="1" customHeight="1">
      <c r="A38" s="264" t="s">
        <v>34</v>
      </c>
      <c r="B38" s="266" t="s">
        <v>0</v>
      </c>
      <c r="C38" s="22"/>
      <c r="D38" s="268" t="s">
        <v>35</v>
      </c>
      <c r="E38" s="271" t="s">
        <v>3</v>
      </c>
      <c r="F38" s="272"/>
      <c r="G38" s="272"/>
      <c r="H38" s="272"/>
      <c r="I38" s="272"/>
      <c r="J38" s="272"/>
      <c r="K38" s="272"/>
      <c r="L38" s="231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</row>
    <row r="39" spans="1:64" s="53" customFormat="1" ht="26.25" hidden="1" customHeight="1">
      <c r="A39" s="264"/>
      <c r="B39" s="249"/>
      <c r="C39" s="22"/>
      <c r="D39" s="269"/>
      <c r="E39" s="261" t="s">
        <v>4</v>
      </c>
      <c r="F39" s="30"/>
      <c r="G39" s="259" t="s">
        <v>5</v>
      </c>
      <c r="H39" s="260"/>
      <c r="I39" s="260"/>
      <c r="J39" s="260"/>
      <c r="K39" s="263"/>
      <c r="L39" s="231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</row>
    <row r="40" spans="1:64" s="53" customFormat="1" ht="114" hidden="1" customHeight="1" thickBot="1">
      <c r="A40" s="265"/>
      <c r="B40" s="267"/>
      <c r="C40" s="233"/>
      <c r="D40" s="270"/>
      <c r="E40" s="273"/>
      <c r="F40" s="235" t="s">
        <v>36</v>
      </c>
      <c r="G40" s="235" t="s">
        <v>36</v>
      </c>
      <c r="H40" s="235" t="s">
        <v>36</v>
      </c>
      <c r="I40" s="235" t="s">
        <v>37</v>
      </c>
      <c r="J40" s="235" t="s">
        <v>37</v>
      </c>
      <c r="K40" s="235" t="s">
        <v>37</v>
      </c>
      <c r="L40" s="231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</row>
    <row r="41" spans="1:64" s="53" customFormat="1" ht="25.95" hidden="1" customHeight="1" thickBot="1">
      <c r="A41" s="54" t="s">
        <v>38</v>
      </c>
      <c r="B41" s="55" t="s">
        <v>39</v>
      </c>
      <c r="C41" s="55"/>
      <c r="D41" s="56"/>
      <c r="E41" s="118"/>
      <c r="F41" s="118"/>
      <c r="G41" s="118"/>
      <c r="H41" s="118"/>
      <c r="I41" s="118"/>
      <c r="J41" s="118"/>
      <c r="K41" s="118"/>
      <c r="L41" s="231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</row>
    <row r="42" spans="1:64" s="53" customFormat="1" ht="45.6" hidden="1" customHeight="1">
      <c r="A42" s="57" t="s">
        <v>40</v>
      </c>
      <c r="B42" s="234" t="s">
        <v>41</v>
      </c>
      <c r="C42" s="234"/>
      <c r="D42" s="58"/>
      <c r="E42" s="236"/>
      <c r="F42" s="236"/>
      <c r="G42" s="236"/>
      <c r="H42" s="236"/>
      <c r="I42" s="236"/>
      <c r="J42" s="236"/>
      <c r="K42" s="236"/>
      <c r="L42" s="231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</row>
    <row r="43" spans="1:64" s="53" customFormat="1" ht="25.2" hidden="1" customHeight="1">
      <c r="A43" s="39" t="s">
        <v>40</v>
      </c>
      <c r="B43" s="22"/>
      <c r="C43" s="22"/>
      <c r="D43" s="59"/>
      <c r="E43" s="30"/>
      <c r="F43" s="30"/>
      <c r="G43" s="30"/>
      <c r="H43" s="30"/>
      <c r="I43" s="30"/>
      <c r="J43" s="30"/>
      <c r="K43" s="30"/>
      <c r="L43" s="231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</row>
    <row r="44" spans="1:64" s="53" customFormat="1" ht="25.2" hidden="1" customHeight="1">
      <c r="A44" s="39"/>
      <c r="B44" s="47" t="s">
        <v>42</v>
      </c>
      <c r="C44" s="47"/>
      <c r="D44" s="59"/>
      <c r="E44" s="30"/>
      <c r="F44" s="30"/>
      <c r="G44" s="30"/>
      <c r="H44" s="30"/>
      <c r="I44" s="30"/>
      <c r="J44" s="30"/>
      <c r="K44" s="30"/>
      <c r="L44" s="231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</row>
    <row r="45" spans="1:64" s="53" customFormat="1" ht="25.2">
      <c r="A45" s="39" t="s">
        <v>44</v>
      </c>
      <c r="B45" s="40" t="s">
        <v>45</v>
      </c>
      <c r="C45" s="60">
        <v>244</v>
      </c>
      <c r="D45" s="38">
        <v>226</v>
      </c>
      <c r="E45" s="119">
        <f t="shared" ref="E45:E56" si="9">SUM(F45:K45)</f>
        <v>10870.08</v>
      </c>
      <c r="F45" s="119">
        <v>10870.08</v>
      </c>
      <c r="G45" s="119">
        <v>0</v>
      </c>
      <c r="H45" s="119">
        <v>0</v>
      </c>
      <c r="I45" s="119">
        <v>0</v>
      </c>
      <c r="J45" s="119">
        <v>0</v>
      </c>
      <c r="K45" s="119">
        <v>0</v>
      </c>
      <c r="L45" s="231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</row>
    <row r="46" spans="1:64" s="53" customFormat="1" ht="25.2">
      <c r="A46" s="39" t="s">
        <v>46</v>
      </c>
      <c r="B46" s="40" t="s">
        <v>47</v>
      </c>
      <c r="C46" s="60">
        <v>244</v>
      </c>
      <c r="D46" s="38">
        <v>226</v>
      </c>
      <c r="E46" s="119">
        <f t="shared" si="9"/>
        <v>10164</v>
      </c>
      <c r="F46" s="119">
        <v>10164</v>
      </c>
      <c r="G46" s="119">
        <v>0</v>
      </c>
      <c r="H46" s="119">
        <v>0</v>
      </c>
      <c r="I46" s="119">
        <v>0</v>
      </c>
      <c r="J46" s="119">
        <v>0</v>
      </c>
      <c r="K46" s="119">
        <v>0</v>
      </c>
      <c r="L46" s="231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</row>
    <row r="47" spans="1:64" s="53" customFormat="1" ht="25.2">
      <c r="A47" s="39" t="s">
        <v>48</v>
      </c>
      <c r="B47" s="40" t="s">
        <v>49</v>
      </c>
      <c r="C47" s="60">
        <v>244</v>
      </c>
      <c r="D47" s="38">
        <v>226</v>
      </c>
      <c r="E47" s="119">
        <f t="shared" si="9"/>
        <v>2000</v>
      </c>
      <c r="F47" s="119">
        <v>2000</v>
      </c>
      <c r="G47" s="119">
        <v>0</v>
      </c>
      <c r="H47" s="119">
        <v>0</v>
      </c>
      <c r="I47" s="119">
        <v>0</v>
      </c>
      <c r="J47" s="119">
        <v>0</v>
      </c>
      <c r="K47" s="119">
        <v>0</v>
      </c>
      <c r="L47" s="231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</row>
    <row r="48" spans="1:64" s="53" customFormat="1" ht="25.2">
      <c r="A48" s="39" t="s">
        <v>48</v>
      </c>
      <c r="B48" s="62" t="s">
        <v>119</v>
      </c>
      <c r="C48" s="60">
        <v>244</v>
      </c>
      <c r="D48" s="38">
        <v>226</v>
      </c>
      <c r="E48" s="119">
        <f t="shared" si="9"/>
        <v>0</v>
      </c>
      <c r="F48" s="119">
        <v>0</v>
      </c>
      <c r="G48" s="119">
        <v>0</v>
      </c>
      <c r="H48" s="119">
        <v>0</v>
      </c>
      <c r="I48" s="119">
        <v>0</v>
      </c>
      <c r="J48" s="119">
        <v>0</v>
      </c>
      <c r="K48" s="119">
        <v>0</v>
      </c>
      <c r="L48" s="231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</row>
    <row r="49" spans="1:64" s="53" customFormat="1" ht="45.6">
      <c r="A49" s="61"/>
      <c r="B49" s="62" t="s">
        <v>50</v>
      </c>
      <c r="C49" s="63">
        <v>244</v>
      </c>
      <c r="D49" s="237">
        <v>226</v>
      </c>
      <c r="E49" s="30">
        <f t="shared" si="9"/>
        <v>6000</v>
      </c>
      <c r="F49" s="119">
        <v>6000</v>
      </c>
      <c r="G49" s="119">
        <v>0</v>
      </c>
      <c r="H49" s="119">
        <v>0</v>
      </c>
      <c r="I49" s="119">
        <v>0</v>
      </c>
      <c r="J49" s="119">
        <v>0</v>
      </c>
      <c r="K49" s="119">
        <v>0</v>
      </c>
      <c r="L49" s="231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</row>
    <row r="50" spans="1:64" s="53" customFormat="1" ht="25.2">
      <c r="A50" s="61"/>
      <c r="B50" s="62" t="s">
        <v>51</v>
      </c>
      <c r="C50" s="60">
        <v>244</v>
      </c>
      <c r="D50" s="38">
        <v>226</v>
      </c>
      <c r="E50" s="119">
        <f t="shared" si="9"/>
        <v>61300</v>
      </c>
      <c r="F50" s="119">
        <v>61300</v>
      </c>
      <c r="G50" s="119">
        <v>0</v>
      </c>
      <c r="H50" s="119">
        <v>0</v>
      </c>
      <c r="I50" s="119">
        <v>0</v>
      </c>
      <c r="J50" s="119">
        <v>0</v>
      </c>
      <c r="K50" s="119">
        <v>0</v>
      </c>
      <c r="L50" s="231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</row>
    <row r="51" spans="1:64" s="53" customFormat="1" ht="25.2">
      <c r="A51" s="61"/>
      <c r="B51" s="62" t="s">
        <v>52</v>
      </c>
      <c r="C51" s="60">
        <v>244</v>
      </c>
      <c r="D51" s="38">
        <v>226</v>
      </c>
      <c r="E51" s="119">
        <f t="shared" si="9"/>
        <v>4500</v>
      </c>
      <c r="F51" s="119">
        <v>4500</v>
      </c>
      <c r="G51" s="119">
        <v>0</v>
      </c>
      <c r="H51" s="119">
        <v>0</v>
      </c>
      <c r="I51" s="119">
        <v>0</v>
      </c>
      <c r="J51" s="119">
        <v>0</v>
      </c>
      <c r="K51" s="119">
        <v>0</v>
      </c>
      <c r="L51" s="231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</row>
    <row r="52" spans="1:64" s="53" customFormat="1" ht="45.6">
      <c r="A52" s="61"/>
      <c r="B52" s="62" t="s">
        <v>53</v>
      </c>
      <c r="C52" s="63">
        <v>244</v>
      </c>
      <c r="D52" s="237">
        <v>226</v>
      </c>
      <c r="E52" s="30">
        <f t="shared" si="9"/>
        <v>4500</v>
      </c>
      <c r="F52" s="119">
        <v>1500</v>
      </c>
      <c r="G52" s="119">
        <v>3000</v>
      </c>
      <c r="H52" s="119">
        <v>0</v>
      </c>
      <c r="I52" s="119">
        <v>0</v>
      </c>
      <c r="J52" s="119">
        <v>0</v>
      </c>
      <c r="K52" s="119">
        <v>0</v>
      </c>
      <c r="L52" s="231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</row>
    <row r="53" spans="1:64" s="53" customFormat="1" ht="25.2">
      <c r="A53" s="61"/>
      <c r="B53" s="62" t="s">
        <v>54</v>
      </c>
      <c r="C53" s="63">
        <v>244</v>
      </c>
      <c r="D53" s="237">
        <v>226</v>
      </c>
      <c r="E53" s="30">
        <f t="shared" si="9"/>
        <v>15600</v>
      </c>
      <c r="F53" s="119">
        <v>5600</v>
      </c>
      <c r="G53" s="119">
        <v>10000</v>
      </c>
      <c r="H53" s="119">
        <v>0</v>
      </c>
      <c r="I53" s="119">
        <v>0</v>
      </c>
      <c r="J53" s="119">
        <v>0</v>
      </c>
      <c r="K53" s="119">
        <v>0</v>
      </c>
      <c r="L53" s="231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</row>
    <row r="54" spans="1:64" s="53" customFormat="1" ht="45.6">
      <c r="A54" s="61"/>
      <c r="B54" s="62" t="s">
        <v>134</v>
      </c>
      <c r="C54" s="63">
        <v>244</v>
      </c>
      <c r="D54" s="237">
        <v>226</v>
      </c>
      <c r="E54" s="30">
        <f t="shared" si="9"/>
        <v>5751</v>
      </c>
      <c r="F54" s="119">
        <v>5751</v>
      </c>
      <c r="G54" s="119">
        <v>0</v>
      </c>
      <c r="H54" s="119">
        <v>0</v>
      </c>
      <c r="I54" s="119">
        <v>0</v>
      </c>
      <c r="J54" s="119">
        <v>0</v>
      </c>
      <c r="K54" s="119">
        <v>0</v>
      </c>
      <c r="L54" s="231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</row>
    <row r="55" spans="1:64" s="53" customFormat="1" ht="68.400000000000006">
      <c r="A55" s="61"/>
      <c r="B55" s="62" t="s">
        <v>116</v>
      </c>
      <c r="C55" s="63">
        <v>244</v>
      </c>
      <c r="D55" s="237">
        <v>226</v>
      </c>
      <c r="E55" s="30">
        <f t="shared" si="9"/>
        <v>24813.71</v>
      </c>
      <c r="F55" s="119">
        <v>0</v>
      </c>
      <c r="G55" s="119">
        <v>24813.71</v>
      </c>
      <c r="H55" s="119">
        <v>0</v>
      </c>
      <c r="I55" s="119">
        <v>0</v>
      </c>
      <c r="J55" s="119">
        <v>0</v>
      </c>
      <c r="K55" s="119">
        <v>0</v>
      </c>
      <c r="L55" s="231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</row>
    <row r="56" spans="1:64" s="53" customFormat="1" ht="25.2">
      <c r="A56" s="61"/>
      <c r="B56" s="62" t="s">
        <v>55</v>
      </c>
      <c r="C56" s="63">
        <v>244</v>
      </c>
      <c r="D56" s="237">
        <v>226</v>
      </c>
      <c r="E56" s="30">
        <f t="shared" si="9"/>
        <v>4200</v>
      </c>
      <c r="F56" s="119">
        <v>0</v>
      </c>
      <c r="G56" s="119">
        <f>8400-4200</f>
        <v>4200</v>
      </c>
      <c r="H56" s="119">
        <v>0</v>
      </c>
      <c r="I56" s="119">
        <v>0</v>
      </c>
      <c r="J56" s="119">
        <v>0</v>
      </c>
      <c r="K56" s="119">
        <v>0</v>
      </c>
      <c r="L56" s="231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</row>
    <row r="57" spans="1:64" s="171" customFormat="1" ht="37.5" customHeight="1">
      <c r="A57" s="166"/>
      <c r="B57" s="167" t="s">
        <v>13</v>
      </c>
      <c r="C57" s="168">
        <v>244</v>
      </c>
      <c r="D57" s="169">
        <v>226</v>
      </c>
      <c r="E57" s="170">
        <f>SUM(F57:K57)</f>
        <v>0</v>
      </c>
      <c r="F57" s="170">
        <v>0</v>
      </c>
      <c r="G57" s="170">
        <v>0</v>
      </c>
      <c r="H57" s="170">
        <v>0</v>
      </c>
      <c r="I57" s="170">
        <v>0</v>
      </c>
      <c r="J57" s="170">
        <v>0</v>
      </c>
      <c r="K57" s="170">
        <v>0</v>
      </c>
      <c r="L57" s="231"/>
    </row>
    <row r="58" spans="1:64" s="65" customFormat="1" ht="25.2">
      <c r="A58" s="64"/>
      <c r="B58" s="256" t="s">
        <v>56</v>
      </c>
      <c r="C58" s="257"/>
      <c r="D58" s="258"/>
      <c r="E58" s="35">
        <f>SUM(E44:E57)</f>
        <v>149698.79</v>
      </c>
      <c r="F58" s="35">
        <f>SUM(F44:F57)</f>
        <v>107685.08</v>
      </c>
      <c r="G58" s="35">
        <f>SUM(G44:G57)</f>
        <v>42013.71</v>
      </c>
      <c r="H58" s="35">
        <f t="shared" ref="H58:K58" si="10">SUM(H44:H55)</f>
        <v>0</v>
      </c>
      <c r="I58" s="35">
        <f t="shared" si="10"/>
        <v>0</v>
      </c>
      <c r="J58" s="35">
        <f t="shared" si="10"/>
        <v>0</v>
      </c>
      <c r="K58" s="35">
        <f t="shared" si="10"/>
        <v>0</v>
      </c>
      <c r="L58" s="231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</row>
    <row r="59" spans="1:64" s="53" customFormat="1" ht="25.2">
      <c r="A59" s="61"/>
      <c r="B59" s="62" t="s">
        <v>113</v>
      </c>
      <c r="C59" s="63">
        <v>119</v>
      </c>
      <c r="D59" s="237">
        <v>265</v>
      </c>
      <c r="E59" s="30">
        <f t="shared" ref="E59" si="11">SUM(F59:K59)</f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231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</row>
    <row r="60" spans="1:64" s="65" customFormat="1" ht="25.2">
      <c r="A60" s="64"/>
      <c r="B60" s="256" t="s">
        <v>114</v>
      </c>
      <c r="C60" s="257"/>
      <c r="D60" s="258"/>
      <c r="E60" s="35">
        <f>SUM(F60:K60)</f>
        <v>0</v>
      </c>
      <c r="F60" s="35">
        <f>SUM(F59)</f>
        <v>0</v>
      </c>
      <c r="G60" s="35">
        <f>SUM(G59)</f>
        <v>0</v>
      </c>
      <c r="H60" s="35">
        <f>SUM(H45:H57)</f>
        <v>0</v>
      </c>
      <c r="I60" s="35">
        <f>SUM(I45:I57)</f>
        <v>0</v>
      </c>
      <c r="J60" s="35">
        <f>SUM(J45:J57)</f>
        <v>0</v>
      </c>
      <c r="K60" s="35">
        <f>SUM(K45:K57)</f>
        <v>0</v>
      </c>
      <c r="L60" s="231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</row>
    <row r="61" spans="1:64" s="53" customFormat="1" ht="25.2" hidden="1" customHeight="1">
      <c r="A61" s="66"/>
      <c r="B61" s="67">
        <v>310</v>
      </c>
      <c r="C61" s="67"/>
      <c r="D61" s="68"/>
      <c r="E61" s="120"/>
      <c r="F61" s="120"/>
      <c r="G61" s="120"/>
      <c r="H61" s="120"/>
      <c r="I61" s="120"/>
      <c r="J61" s="120"/>
      <c r="K61" s="120"/>
      <c r="L61" s="231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</row>
    <row r="62" spans="1:64" s="53" customFormat="1" ht="33.75" hidden="1" customHeight="1">
      <c r="A62" s="264" t="s">
        <v>34</v>
      </c>
      <c r="B62" s="248" t="s">
        <v>0</v>
      </c>
      <c r="C62" s="22"/>
      <c r="D62" s="265" t="s">
        <v>35</v>
      </c>
      <c r="E62" s="259" t="s">
        <v>3</v>
      </c>
      <c r="F62" s="260"/>
      <c r="G62" s="260"/>
      <c r="H62" s="260"/>
      <c r="I62" s="260"/>
      <c r="J62" s="260"/>
      <c r="K62" s="260"/>
      <c r="L62" s="231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</row>
    <row r="63" spans="1:64" s="53" customFormat="1" ht="26.25" hidden="1" customHeight="1">
      <c r="A63" s="264"/>
      <c r="B63" s="249"/>
      <c r="C63" s="22"/>
      <c r="D63" s="269"/>
      <c r="E63" s="261" t="s">
        <v>4</v>
      </c>
      <c r="F63" s="30"/>
      <c r="G63" s="259" t="s">
        <v>5</v>
      </c>
      <c r="H63" s="260"/>
      <c r="I63" s="260"/>
      <c r="J63" s="260"/>
      <c r="K63" s="263"/>
      <c r="L63" s="231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</row>
    <row r="64" spans="1:64" s="53" customFormat="1" ht="262.5" hidden="1" customHeight="1">
      <c r="A64" s="264"/>
      <c r="B64" s="250"/>
      <c r="C64" s="22"/>
      <c r="D64" s="274"/>
      <c r="E64" s="262"/>
      <c r="F64" s="121" t="s">
        <v>36</v>
      </c>
      <c r="G64" s="121" t="s">
        <v>36</v>
      </c>
      <c r="H64" s="121" t="s">
        <v>36</v>
      </c>
      <c r="I64" s="34" t="s">
        <v>37</v>
      </c>
      <c r="J64" s="34" t="s">
        <v>37</v>
      </c>
      <c r="K64" s="34" t="s">
        <v>37</v>
      </c>
      <c r="L64" s="231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</row>
    <row r="65" spans="1:64" s="53" customFormat="1" ht="25.2" hidden="1" customHeight="1">
      <c r="A65" s="69" t="s">
        <v>40</v>
      </c>
      <c r="B65" s="234" t="s">
        <v>57</v>
      </c>
      <c r="C65" s="234"/>
      <c r="D65" s="58"/>
      <c r="E65" s="236"/>
      <c r="F65" s="122"/>
      <c r="G65" s="122"/>
      <c r="H65" s="122"/>
      <c r="I65" s="123"/>
      <c r="J65" s="123"/>
      <c r="K65" s="123"/>
      <c r="L65" s="231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</row>
    <row r="66" spans="1:64" s="53" customFormat="1" ht="25.2" hidden="1" customHeight="1">
      <c r="A66" s="39"/>
      <c r="B66" s="70" t="s">
        <v>42</v>
      </c>
      <c r="C66" s="47"/>
      <c r="D66" s="59"/>
      <c r="E66" s="30" t="e">
        <f>G66+K66+#REF!</f>
        <v>#REF!</v>
      </c>
      <c r="F66" s="121">
        <v>0</v>
      </c>
      <c r="G66" s="121">
        <v>0</v>
      </c>
      <c r="H66" s="121">
        <v>0</v>
      </c>
      <c r="I66" s="34">
        <v>0</v>
      </c>
      <c r="J66" s="34">
        <v>0</v>
      </c>
      <c r="K66" s="34">
        <v>0</v>
      </c>
      <c r="L66" s="231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</row>
    <row r="67" spans="1:64" s="53" customFormat="1" ht="45.6" hidden="1" customHeight="1">
      <c r="A67" s="71" t="s">
        <v>43</v>
      </c>
      <c r="B67" s="22" t="s">
        <v>58</v>
      </c>
      <c r="C67" s="22"/>
      <c r="D67" s="59"/>
      <c r="E67" s="30"/>
      <c r="F67" s="121"/>
      <c r="G67" s="121"/>
      <c r="H67" s="121"/>
      <c r="I67" s="34"/>
      <c r="J67" s="34"/>
      <c r="K67" s="34"/>
      <c r="L67" s="231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</row>
    <row r="68" spans="1:64" s="53" customFormat="1" ht="25.2" hidden="1" customHeight="1">
      <c r="A68" s="39"/>
      <c r="B68" s="70" t="s">
        <v>42</v>
      </c>
      <c r="C68" s="47"/>
      <c r="D68" s="59"/>
      <c r="E68" s="30" t="e">
        <f>G68+K68+#REF!</f>
        <v>#REF!</v>
      </c>
      <c r="F68" s="121">
        <v>0</v>
      </c>
      <c r="G68" s="121">
        <v>0</v>
      </c>
      <c r="H68" s="121">
        <v>0</v>
      </c>
      <c r="I68" s="34">
        <v>0</v>
      </c>
      <c r="J68" s="34">
        <v>0</v>
      </c>
      <c r="K68" s="34">
        <v>0</v>
      </c>
      <c r="L68" s="231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</row>
    <row r="69" spans="1:64" s="53" customFormat="1" ht="45.6" hidden="1" customHeight="1">
      <c r="A69" s="71" t="s">
        <v>22</v>
      </c>
      <c r="B69" s="22" t="s">
        <v>59</v>
      </c>
      <c r="C69" s="22"/>
      <c r="D69" s="59"/>
      <c r="E69" s="30" t="e">
        <f t="shared" ref="E69:K69" si="12">E70</f>
        <v>#REF!</v>
      </c>
      <c r="F69" s="121">
        <f t="shared" si="12"/>
        <v>0</v>
      </c>
      <c r="G69" s="121">
        <f t="shared" si="12"/>
        <v>0</v>
      </c>
      <c r="H69" s="121">
        <f t="shared" si="12"/>
        <v>0</v>
      </c>
      <c r="I69" s="34">
        <f t="shared" si="12"/>
        <v>0</v>
      </c>
      <c r="J69" s="34">
        <f t="shared" si="12"/>
        <v>0</v>
      </c>
      <c r="K69" s="34">
        <f t="shared" si="12"/>
        <v>0</v>
      </c>
      <c r="L69" s="231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</row>
    <row r="70" spans="1:64" s="53" customFormat="1" ht="25.2" hidden="1" customHeight="1">
      <c r="A70" s="71" t="s">
        <v>22</v>
      </c>
      <c r="B70" s="40"/>
      <c r="C70" s="22"/>
      <c r="D70" s="59"/>
      <c r="E70" s="30" t="e">
        <f t="shared" ref="E70:K70" si="13">SUM(E71:E71)</f>
        <v>#REF!</v>
      </c>
      <c r="F70" s="121">
        <f t="shared" si="13"/>
        <v>0</v>
      </c>
      <c r="G70" s="121">
        <f t="shared" si="13"/>
        <v>0</v>
      </c>
      <c r="H70" s="121">
        <f t="shared" si="13"/>
        <v>0</v>
      </c>
      <c r="I70" s="34">
        <f t="shared" si="13"/>
        <v>0</v>
      </c>
      <c r="J70" s="34">
        <f t="shared" si="13"/>
        <v>0</v>
      </c>
      <c r="K70" s="34">
        <f t="shared" si="13"/>
        <v>0</v>
      </c>
      <c r="L70" s="231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</row>
    <row r="71" spans="1:64" s="53" customFormat="1" ht="25.2" hidden="1" customHeight="1">
      <c r="A71" s="39"/>
      <c r="B71" s="70" t="s">
        <v>42</v>
      </c>
      <c r="C71" s="47"/>
      <c r="D71" s="59"/>
      <c r="E71" s="30" t="e">
        <f>G71+K71+#REF!</f>
        <v>#REF!</v>
      </c>
      <c r="F71" s="121">
        <v>0</v>
      </c>
      <c r="G71" s="121">
        <v>0</v>
      </c>
      <c r="H71" s="121">
        <v>0</v>
      </c>
      <c r="I71" s="34">
        <v>0</v>
      </c>
      <c r="J71" s="34">
        <v>0</v>
      </c>
      <c r="K71" s="34">
        <v>0</v>
      </c>
      <c r="L71" s="231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64" s="53" customFormat="1" ht="45.6">
      <c r="A72" s="71" t="s">
        <v>44</v>
      </c>
      <c r="B72" s="28" t="s">
        <v>135</v>
      </c>
      <c r="C72" s="22">
        <v>244</v>
      </c>
      <c r="D72" s="237">
        <v>310</v>
      </c>
      <c r="E72" s="30">
        <f>SUM(F72:K72)</f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231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64" s="53" customFormat="1" ht="52.2" customHeight="1">
      <c r="A73" s="71"/>
      <c r="B73" s="28" t="s">
        <v>120</v>
      </c>
      <c r="C73" s="22">
        <v>244</v>
      </c>
      <c r="D73" s="237">
        <v>310</v>
      </c>
      <c r="E73" s="30">
        <f t="shared" ref="E73:E76" si="14">SUM(F73:K73)</f>
        <v>3000</v>
      </c>
      <c r="F73" s="30">
        <v>3000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231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64" s="53" customFormat="1" ht="47.4" customHeight="1">
      <c r="A74" s="71"/>
      <c r="B74" s="28" t="s">
        <v>136</v>
      </c>
      <c r="C74" s="22">
        <v>244</v>
      </c>
      <c r="D74" s="237">
        <v>310</v>
      </c>
      <c r="E74" s="30">
        <f t="shared" si="14"/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231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</row>
    <row r="75" spans="1:64" s="53" customFormat="1" ht="45.6">
      <c r="A75" s="71"/>
      <c r="B75" s="28" t="s">
        <v>137</v>
      </c>
      <c r="C75" s="22">
        <v>244</v>
      </c>
      <c r="D75" s="237">
        <v>310</v>
      </c>
      <c r="E75" s="30">
        <f t="shared" si="14"/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231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64" s="53" customFormat="1" ht="36.6" customHeight="1">
      <c r="A76" s="71"/>
      <c r="B76" s="28" t="s">
        <v>138</v>
      </c>
      <c r="C76" s="22">
        <v>244</v>
      </c>
      <c r="D76" s="237">
        <v>310</v>
      </c>
      <c r="E76" s="30">
        <f t="shared" si="14"/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231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64" s="53" customFormat="1" ht="55.2" customHeight="1">
      <c r="A77" s="71"/>
      <c r="B77" s="28" t="s">
        <v>120</v>
      </c>
      <c r="C77" s="22">
        <v>244</v>
      </c>
      <c r="D77" s="237">
        <v>310</v>
      </c>
      <c r="E77" s="30">
        <f>SUM(F77:K77)</f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231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64" s="53" customFormat="1" ht="45.6">
      <c r="A78" s="71" t="s">
        <v>46</v>
      </c>
      <c r="B78" s="28" t="s">
        <v>60</v>
      </c>
      <c r="C78" s="22">
        <v>244</v>
      </c>
      <c r="D78" s="237">
        <v>310</v>
      </c>
      <c r="E78" s="30">
        <f>SUM(F78:K78)</f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231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64" s="53" customFormat="1" ht="25.2">
      <c r="A79" s="71"/>
      <c r="B79" s="28" t="s">
        <v>61</v>
      </c>
      <c r="C79" s="22">
        <v>244</v>
      </c>
      <c r="D79" s="237">
        <v>310</v>
      </c>
      <c r="E79" s="30">
        <f>SUM(F79:K79)</f>
        <v>83100</v>
      </c>
      <c r="F79" s="30">
        <v>0</v>
      </c>
      <c r="G79" s="30">
        <v>83100</v>
      </c>
      <c r="H79" s="30">
        <v>0</v>
      </c>
      <c r="I79" s="30">
        <v>0</v>
      </c>
      <c r="J79" s="30">
        <v>0</v>
      </c>
      <c r="K79" s="30">
        <v>0</v>
      </c>
      <c r="L79" s="231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64" s="65" customFormat="1" ht="24.6">
      <c r="A80" s="72"/>
      <c r="B80" s="256" t="s">
        <v>62</v>
      </c>
      <c r="C80" s="257"/>
      <c r="D80" s="258"/>
      <c r="E80" s="35">
        <f>SUM(E72:E79)</f>
        <v>86100</v>
      </c>
      <c r="F80" s="35">
        <f>SUM(F72:F79)</f>
        <v>3000</v>
      </c>
      <c r="G80" s="35">
        <f t="shared" ref="G80:K80" si="15">SUM(G72:G79)</f>
        <v>83100</v>
      </c>
      <c r="H80" s="35">
        <f t="shared" si="15"/>
        <v>0</v>
      </c>
      <c r="I80" s="35">
        <f t="shared" si="15"/>
        <v>0</v>
      </c>
      <c r="J80" s="35">
        <f t="shared" si="15"/>
        <v>0</v>
      </c>
      <c r="K80" s="35">
        <f t="shared" si="15"/>
        <v>0</v>
      </c>
      <c r="L80" s="231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8" customFormat="1" ht="34.200000000000003" customHeight="1">
      <c r="A81" s="73"/>
      <c r="B81" s="74" t="s">
        <v>63</v>
      </c>
      <c r="C81" s="75">
        <v>244</v>
      </c>
      <c r="D81" s="76">
        <v>342</v>
      </c>
      <c r="E81" s="124">
        <f>SUM(F81:K81)</f>
        <v>92003.33</v>
      </c>
      <c r="F81" s="236">
        <v>0</v>
      </c>
      <c r="G81" s="236">
        <v>0</v>
      </c>
      <c r="H81" s="236">
        <v>0</v>
      </c>
      <c r="I81" s="123">
        <v>0</v>
      </c>
      <c r="J81" s="236">
        <f>90000+2003.33</f>
        <v>92003.33</v>
      </c>
      <c r="K81" s="236">
        <v>0</v>
      </c>
      <c r="L81" s="231"/>
    </row>
    <row r="82" spans="1:64" s="8" customFormat="1" ht="37.200000000000003" customHeight="1">
      <c r="A82" s="73"/>
      <c r="B82" s="77" t="s">
        <v>132</v>
      </c>
      <c r="C82" s="78">
        <v>323</v>
      </c>
      <c r="D82" s="49">
        <v>342</v>
      </c>
      <c r="E82" s="125">
        <f>SUM(F82:K82)</f>
        <v>30000</v>
      </c>
      <c r="F82" s="125">
        <v>0</v>
      </c>
      <c r="G82" s="125">
        <v>30000</v>
      </c>
      <c r="H82" s="125">
        <v>0</v>
      </c>
      <c r="I82" s="125">
        <v>0</v>
      </c>
      <c r="J82" s="125">
        <v>0</v>
      </c>
      <c r="K82" s="125">
        <v>0</v>
      </c>
      <c r="L82" s="231"/>
    </row>
    <row r="83" spans="1:64" s="8" customFormat="1" ht="37.200000000000003" customHeight="1">
      <c r="A83" s="73"/>
      <c r="B83" s="77" t="s">
        <v>118</v>
      </c>
      <c r="C83" s="78">
        <v>323</v>
      </c>
      <c r="D83" s="49">
        <v>342</v>
      </c>
      <c r="E83" s="125">
        <f>SUM(F83:K83)</f>
        <v>90795.14</v>
      </c>
      <c r="F83" s="125">
        <v>0</v>
      </c>
      <c r="G83" s="125">
        <f>54182+36613.14</f>
        <v>90795.14</v>
      </c>
      <c r="H83" s="125">
        <v>0</v>
      </c>
      <c r="I83" s="125">
        <v>0</v>
      </c>
      <c r="J83" s="125">
        <v>0</v>
      </c>
      <c r="K83" s="125">
        <v>0</v>
      </c>
      <c r="L83" s="231"/>
    </row>
    <row r="84" spans="1:64" s="65" customFormat="1" ht="24.6">
      <c r="A84" s="79"/>
      <c r="B84" s="256" t="s">
        <v>64</v>
      </c>
      <c r="C84" s="257"/>
      <c r="D84" s="258"/>
      <c r="E84" s="126">
        <f t="shared" ref="E84:K84" si="16">SUM(E81:E83)</f>
        <v>212798.47</v>
      </c>
      <c r="F84" s="126">
        <f t="shared" si="16"/>
        <v>0</v>
      </c>
      <c r="G84" s="126">
        <f t="shared" si="16"/>
        <v>120795.14</v>
      </c>
      <c r="H84" s="126">
        <f t="shared" si="16"/>
        <v>0</v>
      </c>
      <c r="I84" s="126">
        <f t="shared" si="16"/>
        <v>0</v>
      </c>
      <c r="J84" s="126">
        <f t="shared" si="16"/>
        <v>92003.33</v>
      </c>
      <c r="K84" s="126">
        <f t="shared" si="16"/>
        <v>0</v>
      </c>
      <c r="L84" s="231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</row>
    <row r="85" spans="1:64" s="65" customFormat="1" ht="25.2">
      <c r="A85" s="79"/>
      <c r="B85" s="175" t="s">
        <v>65</v>
      </c>
      <c r="C85" s="75">
        <v>244</v>
      </c>
      <c r="D85" s="76">
        <v>344</v>
      </c>
      <c r="E85" s="124">
        <f>SUM(F85:K85)</f>
        <v>10000</v>
      </c>
      <c r="F85" s="124">
        <v>10000</v>
      </c>
      <c r="G85" s="124">
        <v>0</v>
      </c>
      <c r="H85" s="124">
        <v>0</v>
      </c>
      <c r="I85" s="127">
        <v>0</v>
      </c>
      <c r="J85" s="127">
        <v>0</v>
      </c>
      <c r="K85" s="127">
        <v>0</v>
      </c>
      <c r="L85" s="231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</row>
    <row r="86" spans="1:64" s="65" customFormat="1" ht="50.4">
      <c r="A86" s="79"/>
      <c r="B86" s="175" t="s">
        <v>139</v>
      </c>
      <c r="C86" s="75">
        <v>244</v>
      </c>
      <c r="D86" s="76">
        <v>344</v>
      </c>
      <c r="E86" s="124">
        <f t="shared" ref="E86:E87" si="17">SUM(F86:K86)</f>
        <v>0</v>
      </c>
      <c r="F86" s="124">
        <v>0</v>
      </c>
      <c r="G86" s="124">
        <v>0</v>
      </c>
      <c r="H86" s="124">
        <v>0</v>
      </c>
      <c r="I86" s="127">
        <v>0</v>
      </c>
      <c r="J86" s="127">
        <v>0</v>
      </c>
      <c r="K86" s="127">
        <v>0</v>
      </c>
      <c r="L86" s="231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</row>
    <row r="87" spans="1:64" s="65" customFormat="1" ht="25.2">
      <c r="A87" s="79"/>
      <c r="B87" s="175" t="s">
        <v>140</v>
      </c>
      <c r="C87" s="75">
        <v>244</v>
      </c>
      <c r="D87" s="76">
        <v>344</v>
      </c>
      <c r="E87" s="124">
        <f t="shared" si="17"/>
        <v>1782.82</v>
      </c>
      <c r="F87" s="124">
        <v>1782.82</v>
      </c>
      <c r="G87" s="124">
        <v>0</v>
      </c>
      <c r="H87" s="124">
        <v>0</v>
      </c>
      <c r="I87" s="127">
        <v>0</v>
      </c>
      <c r="J87" s="127">
        <v>0</v>
      </c>
      <c r="K87" s="127">
        <v>0</v>
      </c>
      <c r="L87" s="231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</row>
    <row r="88" spans="1:64" s="65" customFormat="1" ht="25.2">
      <c r="A88" s="79"/>
      <c r="B88" s="74" t="s">
        <v>66</v>
      </c>
      <c r="C88" s="75">
        <v>244</v>
      </c>
      <c r="D88" s="76">
        <v>344</v>
      </c>
      <c r="E88" s="124">
        <f>SUM(F88:K88)</f>
        <v>4000</v>
      </c>
      <c r="F88" s="124">
        <v>4000</v>
      </c>
      <c r="G88" s="124">
        <v>0</v>
      </c>
      <c r="H88" s="124">
        <v>0</v>
      </c>
      <c r="I88" s="127">
        <v>0</v>
      </c>
      <c r="J88" s="127">
        <v>0</v>
      </c>
      <c r="K88" s="127">
        <v>0</v>
      </c>
      <c r="L88" s="231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</row>
    <row r="89" spans="1:64" s="65" customFormat="1" ht="24.6">
      <c r="A89" s="79"/>
      <c r="B89" s="256" t="s">
        <v>67</v>
      </c>
      <c r="C89" s="257"/>
      <c r="D89" s="258"/>
      <c r="E89" s="126">
        <f>SUM(E85:E88)</f>
        <v>15782.82</v>
      </c>
      <c r="F89" s="126">
        <f>SUM(F85:F88)</f>
        <v>15782.82</v>
      </c>
      <c r="G89" s="126">
        <f t="shared" ref="G89:K89" si="18">SUM(G88)</f>
        <v>0</v>
      </c>
      <c r="H89" s="126">
        <f t="shared" si="18"/>
        <v>0</v>
      </c>
      <c r="I89" s="126">
        <f t="shared" si="18"/>
        <v>0</v>
      </c>
      <c r="J89" s="126">
        <f t="shared" si="18"/>
        <v>0</v>
      </c>
      <c r="K89" s="126">
        <f t="shared" si="18"/>
        <v>0</v>
      </c>
      <c r="L89" s="231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</row>
    <row r="90" spans="1:64" s="8" customFormat="1" ht="25.2">
      <c r="A90" s="73"/>
      <c r="B90" s="74" t="s">
        <v>68</v>
      </c>
      <c r="C90" s="75">
        <v>244</v>
      </c>
      <c r="D90" s="76">
        <v>345</v>
      </c>
      <c r="E90" s="124">
        <f>SUM(F90:K90)</f>
        <v>0</v>
      </c>
      <c r="F90" s="124">
        <v>0</v>
      </c>
      <c r="G90" s="124">
        <v>0</v>
      </c>
      <c r="H90" s="124">
        <v>0</v>
      </c>
      <c r="I90" s="236">
        <v>0</v>
      </c>
      <c r="J90" s="236">
        <v>0</v>
      </c>
      <c r="K90" s="236">
        <v>0</v>
      </c>
      <c r="L90" s="231"/>
    </row>
    <row r="91" spans="1:64" s="65" customFormat="1" ht="24.6">
      <c r="A91" s="79"/>
      <c r="B91" s="256" t="s">
        <v>69</v>
      </c>
      <c r="C91" s="257"/>
      <c r="D91" s="258"/>
      <c r="E91" s="126">
        <f>E90</f>
        <v>0</v>
      </c>
      <c r="F91" s="126">
        <f t="shared" ref="F91:K91" si="19">F90</f>
        <v>0</v>
      </c>
      <c r="G91" s="126">
        <f t="shared" si="19"/>
        <v>0</v>
      </c>
      <c r="H91" s="126">
        <f t="shared" si="19"/>
        <v>0</v>
      </c>
      <c r="I91" s="126">
        <f t="shared" si="19"/>
        <v>0</v>
      </c>
      <c r="J91" s="126">
        <f t="shared" si="19"/>
        <v>0</v>
      </c>
      <c r="K91" s="126">
        <f t="shared" si="19"/>
        <v>0</v>
      </c>
      <c r="L91" s="231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</row>
    <row r="92" spans="1:64" s="53" customFormat="1" ht="45.6">
      <c r="A92" s="80" t="s">
        <v>40</v>
      </c>
      <c r="B92" s="81" t="s">
        <v>141</v>
      </c>
      <c r="C92" s="82">
        <v>244</v>
      </c>
      <c r="D92" s="237">
        <v>346</v>
      </c>
      <c r="E92" s="236">
        <f>SUM(F92:K92)</f>
        <v>10000</v>
      </c>
      <c r="F92" s="236">
        <v>10000</v>
      </c>
      <c r="G92" s="236">
        <v>0</v>
      </c>
      <c r="H92" s="236">
        <v>0</v>
      </c>
      <c r="I92" s="236">
        <v>0</v>
      </c>
      <c r="J92" s="236">
        <v>0</v>
      </c>
      <c r="K92" s="236">
        <v>0</v>
      </c>
      <c r="L92" s="231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</row>
    <row r="93" spans="1:64" s="53" customFormat="1" ht="45.6">
      <c r="A93" s="80"/>
      <c r="B93" s="83" t="s">
        <v>142</v>
      </c>
      <c r="C93" s="84">
        <v>244</v>
      </c>
      <c r="D93" s="237">
        <v>346</v>
      </c>
      <c r="E93" s="236">
        <f>SUM(F93:K93)</f>
        <v>10000</v>
      </c>
      <c r="F93" s="236">
        <v>10000</v>
      </c>
      <c r="G93" s="236">
        <v>0</v>
      </c>
      <c r="H93" s="236">
        <v>0</v>
      </c>
      <c r="I93" s="236">
        <v>0</v>
      </c>
      <c r="J93" s="236">
        <v>0</v>
      </c>
      <c r="K93" s="236">
        <v>0</v>
      </c>
      <c r="L93" s="231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</row>
    <row r="94" spans="1:64" s="53" customFormat="1" ht="25.2">
      <c r="A94" s="80"/>
      <c r="B94" s="83" t="s">
        <v>143</v>
      </c>
      <c r="C94" s="84">
        <v>244</v>
      </c>
      <c r="D94" s="237">
        <v>346</v>
      </c>
      <c r="E94" s="236">
        <f t="shared" ref="E94:E97" si="20">SUM(F94:K94)</f>
        <v>5000</v>
      </c>
      <c r="F94" s="236">
        <v>5000</v>
      </c>
      <c r="G94" s="236">
        <v>0</v>
      </c>
      <c r="H94" s="236">
        <v>0</v>
      </c>
      <c r="I94" s="236">
        <v>0</v>
      </c>
      <c r="J94" s="236">
        <v>0</v>
      </c>
      <c r="K94" s="236">
        <v>0</v>
      </c>
      <c r="L94" s="231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</row>
    <row r="95" spans="1:64" s="53" customFormat="1" ht="25.2">
      <c r="A95" s="80"/>
      <c r="B95" s="83" t="s">
        <v>70</v>
      </c>
      <c r="C95" s="84">
        <v>244</v>
      </c>
      <c r="D95" s="237">
        <v>346</v>
      </c>
      <c r="E95" s="236">
        <f t="shared" si="20"/>
        <v>0</v>
      </c>
      <c r="F95" s="236">
        <v>0</v>
      </c>
      <c r="G95" s="236">
        <v>0</v>
      </c>
      <c r="H95" s="236">
        <v>0</v>
      </c>
      <c r="I95" s="236">
        <v>0</v>
      </c>
      <c r="J95" s="236">
        <v>0</v>
      </c>
      <c r="K95" s="236">
        <v>0</v>
      </c>
      <c r="L95" s="231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</row>
    <row r="96" spans="1:64" s="53" customFormat="1" ht="68.400000000000006">
      <c r="A96" s="80"/>
      <c r="B96" s="83" t="s">
        <v>144</v>
      </c>
      <c r="C96" s="84">
        <v>244</v>
      </c>
      <c r="D96" s="237">
        <v>346</v>
      </c>
      <c r="E96" s="236">
        <f>SUM(F96:K96)</f>
        <v>0</v>
      </c>
      <c r="F96" s="236">
        <v>0</v>
      </c>
      <c r="G96" s="236">
        <v>0</v>
      </c>
      <c r="H96" s="236">
        <v>0</v>
      </c>
      <c r="I96" s="236">
        <v>0</v>
      </c>
      <c r="J96" s="236">
        <v>0</v>
      </c>
      <c r="K96" s="236">
        <v>0</v>
      </c>
      <c r="L96" s="231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</row>
    <row r="97" spans="1:64" s="53" customFormat="1" ht="68.400000000000006">
      <c r="A97" s="80"/>
      <c r="B97" s="83" t="s">
        <v>71</v>
      </c>
      <c r="C97" s="84">
        <v>244</v>
      </c>
      <c r="D97" s="237">
        <v>346</v>
      </c>
      <c r="E97" s="236">
        <f t="shared" si="20"/>
        <v>0</v>
      </c>
      <c r="F97" s="236">
        <v>0</v>
      </c>
      <c r="G97" s="236">
        <v>0</v>
      </c>
      <c r="H97" s="236">
        <v>0</v>
      </c>
      <c r="I97" s="236">
        <v>0</v>
      </c>
      <c r="J97" s="236">
        <v>0</v>
      </c>
      <c r="K97" s="236">
        <v>0</v>
      </c>
      <c r="L97" s="231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</row>
    <row r="98" spans="1:64" s="53" customFormat="1" ht="68.400000000000006">
      <c r="A98" s="80"/>
      <c r="B98" s="83" t="s">
        <v>117</v>
      </c>
      <c r="C98" s="84">
        <v>244</v>
      </c>
      <c r="D98" s="237">
        <v>346</v>
      </c>
      <c r="E98" s="236">
        <f>SUM(F98:K98)</f>
        <v>10003.59</v>
      </c>
      <c r="F98" s="236">
        <v>0</v>
      </c>
      <c r="G98" s="236">
        <v>10000</v>
      </c>
      <c r="H98" s="236">
        <v>0</v>
      </c>
      <c r="I98" s="236">
        <v>3.59</v>
      </c>
      <c r="J98" s="236">
        <v>0</v>
      </c>
      <c r="K98" s="236">
        <v>0</v>
      </c>
      <c r="L98" s="231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</row>
    <row r="99" spans="1:64" s="65" customFormat="1" ht="25.2">
      <c r="A99" s="85"/>
      <c r="B99" s="256" t="s">
        <v>72</v>
      </c>
      <c r="C99" s="257"/>
      <c r="D99" s="258"/>
      <c r="E99" s="35">
        <f>SUM(E92:E98)</f>
        <v>35003.589999999997</v>
      </c>
      <c r="F99" s="35">
        <f>SUM(F92:F98)</f>
        <v>25000</v>
      </c>
      <c r="G99" s="35">
        <f>SUM(G92:G98)</f>
        <v>10000</v>
      </c>
      <c r="H99" s="35">
        <f t="shared" ref="H99:K99" si="21">SUM(H92:H98)</f>
        <v>0</v>
      </c>
      <c r="I99" s="35">
        <f t="shared" si="21"/>
        <v>3.59</v>
      </c>
      <c r="J99" s="35">
        <f t="shared" si="21"/>
        <v>0</v>
      </c>
      <c r="K99" s="35">
        <f t="shared" si="21"/>
        <v>0</v>
      </c>
      <c r="L99" s="231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</row>
    <row r="100" spans="1:64" s="53" customFormat="1" ht="25.2">
      <c r="A100" s="80"/>
      <c r="B100" s="83" t="s">
        <v>73</v>
      </c>
      <c r="C100" s="84">
        <v>244</v>
      </c>
      <c r="D100" s="237">
        <v>349</v>
      </c>
      <c r="E100" s="236">
        <f>SUM(F100:K100)</f>
        <v>2000</v>
      </c>
      <c r="F100" s="236">
        <v>0</v>
      </c>
      <c r="G100" s="236">
        <v>2000</v>
      </c>
      <c r="H100" s="236">
        <v>0</v>
      </c>
      <c r="I100" s="236">
        <v>0</v>
      </c>
      <c r="J100" s="236">
        <v>0</v>
      </c>
      <c r="K100" s="236">
        <v>0</v>
      </c>
      <c r="L100" s="231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</row>
    <row r="101" spans="1:64" s="65" customFormat="1" ht="25.2">
      <c r="A101" s="85"/>
      <c r="B101" s="256" t="s">
        <v>74</v>
      </c>
      <c r="C101" s="257"/>
      <c r="D101" s="258"/>
      <c r="E101" s="35">
        <f>SUM(E100)</f>
        <v>2000</v>
      </c>
      <c r="F101" s="35">
        <f>SUM(F100)</f>
        <v>0</v>
      </c>
      <c r="G101" s="35">
        <f>SUM(G100)</f>
        <v>2000</v>
      </c>
      <c r="H101" s="35">
        <f t="shared" ref="H101:K101" si="22">SUM(H100)</f>
        <v>0</v>
      </c>
      <c r="I101" s="35">
        <f t="shared" si="22"/>
        <v>0</v>
      </c>
      <c r="J101" s="35">
        <f t="shared" si="22"/>
        <v>0</v>
      </c>
      <c r="K101" s="35">
        <f t="shared" si="22"/>
        <v>0</v>
      </c>
      <c r="L101" s="231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</row>
    <row r="102" spans="1:64" s="65" customFormat="1" ht="25.2">
      <c r="A102" s="135"/>
      <c r="B102" s="279" t="s">
        <v>109</v>
      </c>
      <c r="C102" s="279"/>
      <c r="D102" s="279"/>
      <c r="E102" s="279"/>
      <c r="F102" s="279"/>
      <c r="G102" s="279"/>
      <c r="H102" s="279"/>
      <c r="I102" s="279"/>
      <c r="J102" s="279"/>
      <c r="K102" s="279"/>
      <c r="L102" s="231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</row>
    <row r="103" spans="1:64" s="145" customFormat="1" ht="25.2">
      <c r="A103" s="139"/>
      <c r="B103" s="288" t="s">
        <v>150</v>
      </c>
      <c r="C103" s="141">
        <v>244</v>
      </c>
      <c r="D103" s="142">
        <v>346</v>
      </c>
      <c r="E103" s="143">
        <f>SUM(F103:K103)</f>
        <v>12852</v>
      </c>
      <c r="F103" s="143">
        <f>180+12672</f>
        <v>12852</v>
      </c>
      <c r="G103" s="143">
        <v>0</v>
      </c>
      <c r="H103" s="143">
        <v>0</v>
      </c>
      <c r="I103" s="143">
        <v>0</v>
      </c>
      <c r="J103" s="143">
        <v>0</v>
      </c>
      <c r="K103" s="143">
        <v>0</v>
      </c>
      <c r="L103" s="231">
        <v>12672</v>
      </c>
    </row>
    <row r="104" spans="1:64" s="145" customFormat="1" ht="25.2" hidden="1">
      <c r="A104" s="139"/>
      <c r="B104" s="289"/>
      <c r="C104" s="141"/>
      <c r="D104" s="142"/>
      <c r="E104" s="143"/>
      <c r="F104" s="143"/>
      <c r="G104" s="143"/>
      <c r="H104" s="143"/>
      <c r="I104" s="143"/>
      <c r="J104" s="143"/>
      <c r="K104" s="143"/>
      <c r="L104" s="231"/>
    </row>
    <row r="105" spans="1:64" s="145" customFormat="1" ht="91.2">
      <c r="A105" s="139"/>
      <c r="B105" s="140" t="s">
        <v>149</v>
      </c>
      <c r="C105" s="141">
        <v>244</v>
      </c>
      <c r="D105" s="142">
        <v>225</v>
      </c>
      <c r="E105" s="143">
        <f>SUM(F105:K105)</f>
        <v>0</v>
      </c>
      <c r="F105" s="143">
        <f>3061.22-3061.22</f>
        <v>0</v>
      </c>
      <c r="G105" s="143">
        <f>150000-150000</f>
        <v>0</v>
      </c>
      <c r="H105" s="143">
        <v>0</v>
      </c>
      <c r="I105" s="143">
        <v>0</v>
      </c>
      <c r="J105" s="143">
        <v>0</v>
      </c>
      <c r="K105" s="143">
        <v>0</v>
      </c>
      <c r="L105" s="231"/>
    </row>
    <row r="106" spans="1:64" s="145" customFormat="1" ht="68.400000000000006">
      <c r="A106" s="139"/>
      <c r="B106" s="140" t="s">
        <v>145</v>
      </c>
      <c r="C106" s="146">
        <v>244</v>
      </c>
      <c r="D106" s="142">
        <v>342</v>
      </c>
      <c r="E106" s="143">
        <f>SUM(F106:K106)</f>
        <v>131383.67999999999</v>
      </c>
      <c r="F106" s="143">
        <f>2635.63</f>
        <v>2635.63</v>
      </c>
      <c r="G106" s="143">
        <f>32187.01</f>
        <v>32187.01</v>
      </c>
      <c r="H106" s="143">
        <f>96561.04</f>
        <v>96561.04</v>
      </c>
      <c r="I106" s="143">
        <v>0</v>
      </c>
      <c r="J106" s="143">
        <v>0</v>
      </c>
      <c r="K106" s="143">
        <v>0</v>
      </c>
      <c r="L106" s="231"/>
    </row>
    <row r="107" spans="1:64" s="145" customFormat="1" ht="68.400000000000006">
      <c r="A107" s="139"/>
      <c r="B107" s="140" t="s">
        <v>162</v>
      </c>
      <c r="C107" s="146">
        <v>244</v>
      </c>
      <c r="D107" s="142">
        <v>342</v>
      </c>
      <c r="E107" s="143">
        <f>SUM(F107:K107)</f>
        <v>0</v>
      </c>
      <c r="F107" s="143">
        <f>183.24-183.24</f>
        <v>0</v>
      </c>
      <c r="G107" s="143">
        <f>716.64-716.64</f>
        <v>0</v>
      </c>
      <c r="H107" s="143">
        <f>2767.12-2767.12</f>
        <v>0</v>
      </c>
      <c r="I107" s="143">
        <v>0</v>
      </c>
      <c r="J107" s="143">
        <v>0</v>
      </c>
      <c r="K107" s="143">
        <v>0</v>
      </c>
      <c r="L107" s="231"/>
      <c r="M107" s="204"/>
      <c r="N107" s="205"/>
      <c r="O107" s="205"/>
      <c r="P107" s="206"/>
    </row>
    <row r="108" spans="1:64" s="145" customFormat="1" ht="45.6">
      <c r="A108" s="139"/>
      <c r="B108" s="140" t="s">
        <v>112</v>
      </c>
      <c r="C108" s="146">
        <v>244</v>
      </c>
      <c r="D108" s="142">
        <v>346</v>
      </c>
      <c r="E108" s="143">
        <f>SUM(F108:K108)</f>
        <v>200</v>
      </c>
      <c r="F108" s="143">
        <v>200</v>
      </c>
      <c r="G108" s="143">
        <v>0</v>
      </c>
      <c r="H108" s="143">
        <v>0</v>
      </c>
      <c r="I108" s="143">
        <v>0</v>
      </c>
      <c r="J108" s="143">
        <v>0</v>
      </c>
      <c r="K108" s="143">
        <v>0</v>
      </c>
      <c r="L108" s="231"/>
      <c r="O108" s="176"/>
    </row>
    <row r="109" spans="1:64" s="65" customFormat="1" ht="25.2">
      <c r="A109" s="86"/>
      <c r="B109" s="280" t="s">
        <v>75</v>
      </c>
      <c r="C109" s="281"/>
      <c r="D109" s="282"/>
      <c r="E109" s="128">
        <f t="shared" ref="E109:K109" si="23">SUM(E103:E108)</f>
        <v>144435.68</v>
      </c>
      <c r="F109" s="128">
        <f>SUM(F103:F108)</f>
        <v>15687.630000000001</v>
      </c>
      <c r="G109" s="128">
        <f t="shared" si="23"/>
        <v>32187.01</v>
      </c>
      <c r="H109" s="128">
        <f t="shared" si="23"/>
        <v>96561.04</v>
      </c>
      <c r="I109" s="128">
        <f t="shared" si="23"/>
        <v>0</v>
      </c>
      <c r="J109" s="128">
        <f t="shared" si="23"/>
        <v>0</v>
      </c>
      <c r="K109" s="128">
        <f t="shared" si="23"/>
        <v>0</v>
      </c>
      <c r="L109" s="231"/>
      <c r="M109" s="8"/>
      <c r="N109" s="8"/>
      <c r="O109" s="177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</row>
    <row r="110" spans="1:64" s="53" customFormat="1" ht="18" customHeight="1" thickBot="1">
      <c r="A110" s="7"/>
      <c r="B110" s="87"/>
      <c r="C110" s="87"/>
      <c r="D110" s="240"/>
      <c r="E110" s="129"/>
      <c r="F110" s="129"/>
      <c r="G110" s="129"/>
      <c r="H110" s="129"/>
      <c r="I110" s="129"/>
      <c r="J110" s="129"/>
      <c r="K110" s="129"/>
      <c r="L110" s="231"/>
      <c r="M110" s="8"/>
      <c r="N110" s="8"/>
      <c r="O110" s="177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</row>
    <row r="111" spans="1:64" s="92" customFormat="1" ht="25.8" thickBot="1">
      <c r="A111" s="88"/>
      <c r="B111" s="89" t="s">
        <v>76</v>
      </c>
      <c r="C111" s="90"/>
      <c r="D111" s="91">
        <v>240</v>
      </c>
      <c r="E111" s="130">
        <f>SUM(F111:K111)</f>
        <v>2683056.8199999998</v>
      </c>
      <c r="F111" s="130">
        <f>F15+F20+F37+F80+F84+F89+F91+F99+F109+F58</f>
        <v>2187413</v>
      </c>
      <c r="G111" s="130">
        <f>G15+G20+G37+G60+G80+G84+G89+G91+G99+G109+G101+G58</f>
        <v>307075.86000000004</v>
      </c>
      <c r="H111" s="130">
        <f>H15+H20+H37+H60+H80+H84+H89+H91+H99+H109+H101</f>
        <v>96561.04</v>
      </c>
      <c r="I111" s="130">
        <f>I15+I20+I37+I60+I80+I84+I89+I91+I99+I109+I101</f>
        <v>3.59</v>
      </c>
      <c r="J111" s="130">
        <f>J15+J20+J37+J60+J80+J84+J89+J91+J99+J109+J101</f>
        <v>92003.33</v>
      </c>
      <c r="K111" s="130">
        <f>K15+K20+K37+K60+K80+K84+K89+K91+K99+K109+K101</f>
        <v>0</v>
      </c>
      <c r="L111" s="231"/>
      <c r="M111" s="8"/>
      <c r="N111" s="8"/>
      <c r="O111" s="177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</row>
    <row r="112" spans="1:64" s="53" customFormat="1" ht="3" customHeight="1">
      <c r="A112" s="7"/>
      <c r="B112" s="87"/>
      <c r="C112" s="87"/>
      <c r="D112" s="240"/>
      <c r="E112" s="129"/>
      <c r="F112" s="129"/>
      <c r="G112" s="129"/>
      <c r="H112" s="129"/>
      <c r="I112" s="129"/>
      <c r="J112" s="129"/>
      <c r="K112" s="129"/>
      <c r="L112" s="231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</row>
    <row r="113" spans="1:64" s="53" customFormat="1" ht="25.2">
      <c r="A113" s="7"/>
      <c r="B113" s="93" t="s">
        <v>77</v>
      </c>
      <c r="C113" s="233">
        <v>851</v>
      </c>
      <c r="D113" s="238">
        <v>291</v>
      </c>
      <c r="E113" s="131">
        <f>SUM(F113:K113)</f>
        <v>1029950.3</v>
      </c>
      <c r="F113" s="131">
        <f>824446.3+205504</f>
        <v>1029950.3</v>
      </c>
      <c r="G113" s="131">
        <v>0</v>
      </c>
      <c r="H113" s="131">
        <v>0</v>
      </c>
      <c r="I113" s="30">
        <v>0</v>
      </c>
      <c r="J113" s="30">
        <v>0</v>
      </c>
      <c r="K113" s="30">
        <v>0</v>
      </c>
      <c r="L113" s="231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</row>
    <row r="114" spans="1:64" s="53" customFormat="1" ht="25.2">
      <c r="A114" s="7"/>
      <c r="B114" s="28" t="s">
        <v>78</v>
      </c>
      <c r="C114" s="22">
        <v>852</v>
      </c>
      <c r="D114" s="237">
        <v>291</v>
      </c>
      <c r="E114" s="131">
        <f>SUM(F114:K114)</f>
        <v>0</v>
      </c>
      <c r="F114" s="30">
        <v>0</v>
      </c>
      <c r="G114" s="30">
        <v>0</v>
      </c>
      <c r="H114" s="30">
        <v>0</v>
      </c>
      <c r="I114" s="30">
        <v>0</v>
      </c>
      <c r="J114" s="30">
        <v>0</v>
      </c>
      <c r="K114" s="30">
        <v>0</v>
      </c>
      <c r="L114" s="231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</row>
    <row r="115" spans="1:64" s="65" customFormat="1" ht="25.8" thickBot="1">
      <c r="A115" s="86"/>
      <c r="B115" s="283" t="s">
        <v>79</v>
      </c>
      <c r="C115" s="243"/>
      <c r="D115" s="244"/>
      <c r="E115" s="132">
        <f t="shared" ref="E115:K115" si="24">SUM(E113:E114)</f>
        <v>1029950.3</v>
      </c>
      <c r="F115" s="132">
        <f t="shared" si="24"/>
        <v>1029950.3</v>
      </c>
      <c r="G115" s="132">
        <f t="shared" si="24"/>
        <v>0</v>
      </c>
      <c r="H115" s="132">
        <f t="shared" si="24"/>
        <v>0</v>
      </c>
      <c r="I115" s="132">
        <f t="shared" si="24"/>
        <v>0</v>
      </c>
      <c r="J115" s="132">
        <f t="shared" si="24"/>
        <v>0</v>
      </c>
      <c r="K115" s="132">
        <f t="shared" si="24"/>
        <v>0</v>
      </c>
      <c r="L115" s="231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</row>
    <row r="116" spans="1:64" s="53" customFormat="1" ht="17.25" customHeight="1">
      <c r="A116" s="7"/>
      <c r="B116" s="87"/>
      <c r="C116" s="87"/>
      <c r="D116" s="240"/>
      <c r="E116" s="129"/>
      <c r="F116" s="129"/>
      <c r="G116" s="129"/>
      <c r="H116" s="129"/>
      <c r="I116" s="129"/>
      <c r="J116" s="129"/>
      <c r="K116" s="129"/>
      <c r="L116" s="231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</row>
    <row r="117" spans="1:64" s="53" customFormat="1" ht="25.2">
      <c r="A117" s="7"/>
      <c r="B117" s="94" t="s">
        <v>80</v>
      </c>
      <c r="C117" s="95"/>
      <c r="D117" s="237"/>
      <c r="E117" s="30"/>
      <c r="F117" s="30"/>
      <c r="G117" s="30"/>
      <c r="H117" s="30"/>
      <c r="I117" s="30"/>
      <c r="J117" s="30"/>
      <c r="K117" s="30"/>
      <c r="L117" s="231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</row>
    <row r="118" spans="1:64" s="53" customFormat="1" ht="34.200000000000003" customHeight="1">
      <c r="A118" s="7"/>
      <c r="B118" s="96" t="s">
        <v>81</v>
      </c>
      <c r="C118" s="22">
        <v>111</v>
      </c>
      <c r="D118" s="237">
        <v>211</v>
      </c>
      <c r="E118" s="131">
        <f>SUM(F118:K118)</f>
        <v>0</v>
      </c>
      <c r="F118" s="30">
        <v>0</v>
      </c>
      <c r="G118" s="30">
        <v>0</v>
      </c>
      <c r="H118" s="30">
        <v>0</v>
      </c>
      <c r="I118" s="131">
        <v>0</v>
      </c>
      <c r="J118" s="131">
        <v>0</v>
      </c>
      <c r="K118" s="131">
        <v>0</v>
      </c>
      <c r="L118" s="231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</row>
    <row r="119" spans="1:64" s="53" customFormat="1" ht="43.95" customHeight="1">
      <c r="A119" s="7"/>
      <c r="B119" s="96" t="s">
        <v>82</v>
      </c>
      <c r="C119" s="22">
        <v>119</v>
      </c>
      <c r="D119" s="237">
        <v>213</v>
      </c>
      <c r="E119" s="131">
        <f>SUM(F119:K119)</f>
        <v>0</v>
      </c>
      <c r="F119" s="30">
        <v>0</v>
      </c>
      <c r="G119" s="30">
        <v>0</v>
      </c>
      <c r="H119" s="30">
        <v>0</v>
      </c>
      <c r="I119" s="131">
        <v>0</v>
      </c>
      <c r="J119" s="131">
        <v>0</v>
      </c>
      <c r="K119" s="131">
        <v>0</v>
      </c>
      <c r="L119" s="231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</row>
    <row r="120" spans="1:64" s="53" customFormat="1" ht="45.6">
      <c r="A120" s="7"/>
      <c r="B120" s="96" t="s">
        <v>83</v>
      </c>
      <c r="C120" s="22">
        <v>111</v>
      </c>
      <c r="D120" s="237">
        <v>211</v>
      </c>
      <c r="E120" s="131">
        <f>SUM(F120:K120)</f>
        <v>1331737.02</v>
      </c>
      <c r="F120" s="30">
        <v>0</v>
      </c>
      <c r="G120" s="30">
        <v>1331737.02</v>
      </c>
      <c r="H120" s="30">
        <v>0</v>
      </c>
      <c r="I120" s="131">
        <v>0</v>
      </c>
      <c r="J120" s="131">
        <v>0</v>
      </c>
      <c r="K120" s="131">
        <v>0</v>
      </c>
      <c r="L120" s="231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</row>
    <row r="121" spans="1:64" s="53" customFormat="1" ht="68.400000000000006">
      <c r="A121" s="7"/>
      <c r="B121" s="96" t="s">
        <v>84</v>
      </c>
      <c r="C121" s="22">
        <v>119</v>
      </c>
      <c r="D121" s="237">
        <v>213</v>
      </c>
      <c r="E121" s="131">
        <f>SUM(F121:K121)</f>
        <v>408224.58</v>
      </c>
      <c r="F121" s="30">
        <v>0</v>
      </c>
      <c r="G121" s="30">
        <v>408224.58</v>
      </c>
      <c r="H121" s="30">
        <v>0</v>
      </c>
      <c r="I121" s="131">
        <v>0</v>
      </c>
      <c r="J121" s="131">
        <v>0</v>
      </c>
      <c r="K121" s="131">
        <v>0</v>
      </c>
      <c r="L121" s="231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</row>
    <row r="122" spans="1:64" s="53" customFormat="1" ht="45.6">
      <c r="A122" s="7"/>
      <c r="B122" s="96" t="s">
        <v>85</v>
      </c>
      <c r="C122" s="22">
        <v>111</v>
      </c>
      <c r="D122" s="237">
        <v>266</v>
      </c>
      <c r="E122" s="131">
        <f>SUM(F122:K122)</f>
        <v>20000</v>
      </c>
      <c r="F122" s="30">
        <v>0</v>
      </c>
      <c r="G122" s="30">
        <v>20000</v>
      </c>
      <c r="H122" s="30">
        <v>0</v>
      </c>
      <c r="I122" s="131">
        <v>0</v>
      </c>
      <c r="J122" s="131">
        <v>0</v>
      </c>
      <c r="K122" s="131">
        <v>0</v>
      </c>
      <c r="L122" s="231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</row>
    <row r="123" spans="1:64" s="53" customFormat="1" ht="25.2">
      <c r="A123" s="7"/>
      <c r="B123" s="96" t="s">
        <v>86</v>
      </c>
      <c r="C123" s="22">
        <v>111</v>
      </c>
      <c r="D123" s="237">
        <v>211</v>
      </c>
      <c r="E123" s="131">
        <f t="shared" ref="E123:E132" si="25">SUM(F123:K123)</f>
        <v>333334.94</v>
      </c>
      <c r="F123" s="30">
        <v>0</v>
      </c>
      <c r="G123" s="30">
        <f>319749.35+13585.59</f>
        <v>333334.94</v>
      </c>
      <c r="H123" s="30">
        <v>0</v>
      </c>
      <c r="I123" s="131">
        <v>0</v>
      </c>
      <c r="J123" s="131">
        <v>0</v>
      </c>
      <c r="K123" s="131">
        <v>0</v>
      </c>
      <c r="L123" s="231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</row>
    <row r="124" spans="1:64" s="53" customFormat="1" ht="45.6">
      <c r="A124" s="7"/>
      <c r="B124" s="96" t="s">
        <v>87</v>
      </c>
      <c r="C124" s="22">
        <v>119</v>
      </c>
      <c r="D124" s="237">
        <v>213</v>
      </c>
      <c r="E124" s="131">
        <f t="shared" si="25"/>
        <v>96564.3</v>
      </c>
      <c r="F124" s="30">
        <v>0</v>
      </c>
      <c r="G124" s="30">
        <v>96564.3</v>
      </c>
      <c r="H124" s="30">
        <v>0</v>
      </c>
      <c r="I124" s="131">
        <v>0</v>
      </c>
      <c r="J124" s="131">
        <v>0</v>
      </c>
      <c r="K124" s="131">
        <v>0</v>
      </c>
      <c r="L124" s="231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</row>
    <row r="125" spans="1:64" s="53" customFormat="1" ht="45.6">
      <c r="A125" s="7"/>
      <c r="B125" s="96" t="s">
        <v>88</v>
      </c>
      <c r="C125" s="22">
        <v>111</v>
      </c>
      <c r="D125" s="237">
        <v>266</v>
      </c>
      <c r="E125" s="131">
        <f t="shared" si="25"/>
        <v>20000</v>
      </c>
      <c r="F125" s="30">
        <v>0</v>
      </c>
      <c r="G125" s="30">
        <v>20000</v>
      </c>
      <c r="H125" s="30">
        <v>0</v>
      </c>
      <c r="I125" s="131">
        <v>0</v>
      </c>
      <c r="J125" s="131">
        <v>0</v>
      </c>
      <c r="K125" s="131">
        <v>0</v>
      </c>
      <c r="L125" s="231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</row>
    <row r="126" spans="1:64" s="53" customFormat="1" ht="45.6">
      <c r="A126" s="7"/>
      <c r="B126" s="96" t="s">
        <v>89</v>
      </c>
      <c r="C126" s="22">
        <v>111</v>
      </c>
      <c r="D126" s="237">
        <v>211</v>
      </c>
      <c r="E126" s="131">
        <f t="shared" si="25"/>
        <v>6608601.0599999996</v>
      </c>
      <c r="F126" s="30">
        <v>0</v>
      </c>
      <c r="G126" s="30">
        <f>6313406.68+295194.38</f>
        <v>6608601.0599999996</v>
      </c>
      <c r="H126" s="30">
        <v>0</v>
      </c>
      <c r="I126" s="131">
        <v>0</v>
      </c>
      <c r="J126" s="131">
        <v>0</v>
      </c>
      <c r="K126" s="131">
        <v>0</v>
      </c>
      <c r="L126" s="231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</row>
    <row r="127" spans="1:64" s="53" customFormat="1" ht="46.95" customHeight="1">
      <c r="A127" s="7"/>
      <c r="B127" s="96" t="s">
        <v>90</v>
      </c>
      <c r="C127" s="22">
        <v>119</v>
      </c>
      <c r="D127" s="237">
        <v>213</v>
      </c>
      <c r="E127" s="131">
        <f t="shared" si="25"/>
        <v>1906648.82</v>
      </c>
      <c r="F127" s="30">
        <v>0</v>
      </c>
      <c r="G127" s="30">
        <v>1906648.82</v>
      </c>
      <c r="H127" s="30">
        <v>0</v>
      </c>
      <c r="I127" s="131">
        <v>0</v>
      </c>
      <c r="J127" s="131">
        <v>0</v>
      </c>
      <c r="K127" s="131">
        <v>0</v>
      </c>
      <c r="L127" s="231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</row>
    <row r="128" spans="1:64" s="53" customFormat="1" ht="46.95" customHeight="1">
      <c r="A128" s="7"/>
      <c r="B128" s="96" t="s">
        <v>91</v>
      </c>
      <c r="C128" s="22">
        <v>111</v>
      </c>
      <c r="D128" s="237">
        <v>266</v>
      </c>
      <c r="E128" s="131">
        <f t="shared" si="25"/>
        <v>50000</v>
      </c>
      <c r="F128" s="30">
        <v>0</v>
      </c>
      <c r="G128" s="30">
        <v>50000</v>
      </c>
      <c r="H128" s="30">
        <v>0</v>
      </c>
      <c r="I128" s="131">
        <v>0</v>
      </c>
      <c r="J128" s="131">
        <v>0</v>
      </c>
      <c r="K128" s="131">
        <v>0</v>
      </c>
      <c r="L128" s="231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</row>
    <row r="129" spans="1:64" s="53" customFormat="1" ht="46.95" customHeight="1">
      <c r="A129" s="7"/>
      <c r="B129" s="96" t="s">
        <v>92</v>
      </c>
      <c r="C129" s="22">
        <v>111</v>
      </c>
      <c r="D129" s="237">
        <v>211</v>
      </c>
      <c r="E129" s="131">
        <f t="shared" si="25"/>
        <v>662644.25</v>
      </c>
      <c r="F129" s="30">
        <v>0</v>
      </c>
      <c r="G129" s="30">
        <f>559682.17+102962.08</f>
        <v>662644.25</v>
      </c>
      <c r="H129" s="30">
        <v>0</v>
      </c>
      <c r="I129" s="131">
        <v>0</v>
      </c>
      <c r="J129" s="131">
        <v>0</v>
      </c>
      <c r="K129" s="131">
        <v>0</v>
      </c>
      <c r="L129" s="231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</row>
    <row r="130" spans="1:64" s="53" customFormat="1" ht="46.95" customHeight="1">
      <c r="A130" s="7"/>
      <c r="B130" s="96" t="s">
        <v>93</v>
      </c>
      <c r="C130" s="22">
        <v>119</v>
      </c>
      <c r="D130" s="237">
        <v>213</v>
      </c>
      <c r="E130" s="131">
        <f t="shared" si="25"/>
        <v>169024.01</v>
      </c>
      <c r="F130" s="30">
        <v>0</v>
      </c>
      <c r="G130" s="30">
        <v>169024.01</v>
      </c>
      <c r="H130" s="30">
        <v>0</v>
      </c>
      <c r="I130" s="131">
        <v>0</v>
      </c>
      <c r="J130" s="131">
        <v>0</v>
      </c>
      <c r="K130" s="131">
        <v>0</v>
      </c>
      <c r="L130" s="231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</row>
    <row r="131" spans="1:64" s="53" customFormat="1" ht="46.95" customHeight="1">
      <c r="A131" s="7"/>
      <c r="B131" s="96" t="s">
        <v>94</v>
      </c>
      <c r="C131" s="22">
        <v>111</v>
      </c>
      <c r="D131" s="237">
        <v>266</v>
      </c>
      <c r="E131" s="131">
        <f t="shared" si="25"/>
        <v>5000</v>
      </c>
      <c r="F131" s="30">
        <v>0</v>
      </c>
      <c r="G131" s="30">
        <v>5000</v>
      </c>
      <c r="H131" s="30">
        <v>0</v>
      </c>
      <c r="I131" s="131">
        <v>0</v>
      </c>
      <c r="J131" s="131">
        <v>0</v>
      </c>
      <c r="K131" s="131">
        <v>0</v>
      </c>
      <c r="L131" s="231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</row>
    <row r="132" spans="1:64" s="53" customFormat="1" ht="42.6" customHeight="1">
      <c r="A132" s="7"/>
      <c r="B132" s="96" t="s">
        <v>124</v>
      </c>
      <c r="C132" s="22">
        <v>111</v>
      </c>
      <c r="D132" s="237">
        <v>211</v>
      </c>
      <c r="E132" s="131">
        <f t="shared" si="25"/>
        <v>3663632.84</v>
      </c>
      <c r="F132" s="30">
        <f>3613632.84+50000</f>
        <v>3663632.84</v>
      </c>
      <c r="G132" s="30">
        <v>0</v>
      </c>
      <c r="H132" s="30">
        <v>0</v>
      </c>
      <c r="I132" s="131">
        <v>0</v>
      </c>
      <c r="J132" s="131">
        <v>0</v>
      </c>
      <c r="K132" s="131">
        <v>0</v>
      </c>
      <c r="L132" s="231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</row>
    <row r="133" spans="1:64" s="53" customFormat="1" ht="42" customHeight="1">
      <c r="A133" s="7"/>
      <c r="B133" s="97" t="s">
        <v>125</v>
      </c>
      <c r="C133" s="233">
        <v>119</v>
      </c>
      <c r="D133" s="238">
        <v>213</v>
      </c>
      <c r="E133" s="133">
        <f>SUM(F133:K133)</f>
        <v>1091317.1200000001</v>
      </c>
      <c r="F133" s="30">
        <v>1091317.1200000001</v>
      </c>
      <c r="G133" s="30">
        <v>0</v>
      </c>
      <c r="H133" s="30">
        <v>0</v>
      </c>
      <c r="I133" s="131">
        <v>0</v>
      </c>
      <c r="J133" s="131">
        <v>0</v>
      </c>
      <c r="K133" s="131">
        <v>0</v>
      </c>
      <c r="L133" s="231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</row>
    <row r="134" spans="1:64" s="53" customFormat="1" ht="45.6">
      <c r="A134" s="7"/>
      <c r="B134" s="96" t="s">
        <v>126</v>
      </c>
      <c r="C134" s="22">
        <v>111</v>
      </c>
      <c r="D134" s="237">
        <v>266</v>
      </c>
      <c r="E134" s="133">
        <f>SUM(F134:K134)</f>
        <v>5000</v>
      </c>
      <c r="F134" s="30">
        <v>5000</v>
      </c>
      <c r="G134" s="30">
        <v>0</v>
      </c>
      <c r="H134" s="30">
        <v>0</v>
      </c>
      <c r="I134" s="131">
        <v>0</v>
      </c>
      <c r="J134" s="131">
        <v>0</v>
      </c>
      <c r="K134" s="131">
        <v>0</v>
      </c>
      <c r="L134" s="231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</row>
    <row r="135" spans="1:64" s="53" customFormat="1" ht="25.2">
      <c r="A135" s="7"/>
      <c r="B135" s="96" t="s">
        <v>95</v>
      </c>
      <c r="C135" s="22">
        <v>111</v>
      </c>
      <c r="D135" s="237">
        <v>211</v>
      </c>
      <c r="E135" s="133">
        <f>SUM(F135:K135)</f>
        <v>71348.31</v>
      </c>
      <c r="F135" s="30">
        <v>0</v>
      </c>
      <c r="G135" s="30">
        <v>0</v>
      </c>
      <c r="H135" s="30">
        <f>69431.64+1916.67</f>
        <v>71348.31</v>
      </c>
      <c r="I135" s="131">
        <v>0</v>
      </c>
      <c r="J135" s="131">
        <v>0</v>
      </c>
      <c r="K135" s="131">
        <v>0</v>
      </c>
      <c r="L135" s="231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</row>
    <row r="136" spans="1:64" s="53" customFormat="1" ht="25.2">
      <c r="A136" s="7"/>
      <c r="B136" s="96" t="s">
        <v>96</v>
      </c>
      <c r="C136" s="233">
        <v>119</v>
      </c>
      <c r="D136" s="238">
        <v>213</v>
      </c>
      <c r="E136" s="133">
        <f t="shared" ref="E136:E137" si="26">SUM(F136:K136)</f>
        <v>21547.200000000001</v>
      </c>
      <c r="F136" s="30">
        <v>0</v>
      </c>
      <c r="G136" s="30">
        <v>0</v>
      </c>
      <c r="H136" s="30">
        <f>20968.36+578.84</f>
        <v>21547.200000000001</v>
      </c>
      <c r="I136" s="131">
        <v>0</v>
      </c>
      <c r="J136" s="131">
        <v>0</v>
      </c>
      <c r="K136" s="131">
        <v>0</v>
      </c>
      <c r="L136" s="231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</row>
    <row r="137" spans="1:64" s="53" customFormat="1" ht="25.2">
      <c r="A137" s="7"/>
      <c r="B137" s="96" t="s">
        <v>97</v>
      </c>
      <c r="C137" s="22">
        <v>111</v>
      </c>
      <c r="D137" s="237">
        <v>211</v>
      </c>
      <c r="E137" s="133">
        <f t="shared" si="26"/>
        <v>971233.46000000008</v>
      </c>
      <c r="F137" s="30">
        <v>0</v>
      </c>
      <c r="G137" s="30">
        <v>0</v>
      </c>
      <c r="H137" s="30">
        <f>833245.56+137987.9</f>
        <v>971233.46000000008</v>
      </c>
      <c r="I137" s="131">
        <v>0</v>
      </c>
      <c r="J137" s="131">
        <v>0</v>
      </c>
      <c r="K137" s="131">
        <v>0</v>
      </c>
      <c r="L137" s="231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</row>
    <row r="138" spans="1:64" s="53" customFormat="1" ht="45" customHeight="1">
      <c r="A138" s="7"/>
      <c r="B138" s="96" t="s">
        <v>98</v>
      </c>
      <c r="C138" s="22">
        <v>119</v>
      </c>
      <c r="D138" s="237">
        <v>213</v>
      </c>
      <c r="E138" s="131">
        <f>SUM(F138:K138)</f>
        <v>293312.46999999997</v>
      </c>
      <c r="F138" s="30">
        <v>0</v>
      </c>
      <c r="G138" s="30">
        <v>0</v>
      </c>
      <c r="H138" s="30">
        <f>251640.16+41672.31</f>
        <v>293312.46999999997</v>
      </c>
      <c r="I138" s="131">
        <v>0</v>
      </c>
      <c r="J138" s="131">
        <v>0</v>
      </c>
      <c r="K138" s="131">
        <v>0</v>
      </c>
      <c r="L138" s="231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</row>
    <row r="139" spans="1:64" s="65" customFormat="1" ht="27.75" customHeight="1">
      <c r="A139" s="86"/>
      <c r="B139" s="284" t="s">
        <v>99</v>
      </c>
      <c r="C139" s="285"/>
      <c r="D139" s="286"/>
      <c r="E139" s="134">
        <f>SUM(F139:K139)</f>
        <v>17729170.379999999</v>
      </c>
      <c r="F139" s="134">
        <f>SUM(F118:F138)</f>
        <v>4759949.96</v>
      </c>
      <c r="G139" s="134">
        <f>SUM(G118:G138)</f>
        <v>11611778.979999999</v>
      </c>
      <c r="H139" s="134">
        <f t="shared" ref="H139:K139" si="27">SUM(H118:H138)</f>
        <v>1357441.44</v>
      </c>
      <c r="I139" s="134">
        <f t="shared" si="27"/>
        <v>0</v>
      </c>
      <c r="J139" s="134">
        <f t="shared" si="27"/>
        <v>0</v>
      </c>
      <c r="K139" s="134">
        <f t="shared" si="27"/>
        <v>0</v>
      </c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</row>
    <row r="140" spans="1:64" s="53" customFormat="1" ht="27.75" customHeight="1">
      <c r="A140" s="7"/>
      <c r="B140" s="98"/>
      <c r="C140" s="98">
        <v>111</v>
      </c>
      <c r="D140" s="237"/>
      <c r="E140" s="30">
        <f t="shared" ref="E140:E146" si="28">SUM(F140:K140)</f>
        <v>13742531.879999999</v>
      </c>
      <c r="F140" s="30">
        <f>F118+F120+F126+F132+F135+F137+F134+F129+F131+F123+F125+F128+F122</f>
        <v>3668632.84</v>
      </c>
      <c r="G140" s="30">
        <f t="shared" ref="G140:K140" si="29">G118+G120+G126+G132+G135+G137+G134+G129+G131+G123+G125+G128+G122</f>
        <v>9031317.2699999996</v>
      </c>
      <c r="H140" s="30">
        <f t="shared" si="29"/>
        <v>1042581.77</v>
      </c>
      <c r="I140" s="30">
        <f t="shared" si="29"/>
        <v>0</v>
      </c>
      <c r="J140" s="30">
        <f t="shared" si="29"/>
        <v>0</v>
      </c>
      <c r="K140" s="30">
        <f t="shared" si="29"/>
        <v>0</v>
      </c>
    </row>
    <row r="141" spans="1:64" s="53" customFormat="1" ht="27.75" customHeight="1">
      <c r="A141" s="7"/>
      <c r="B141" s="98"/>
      <c r="C141" s="98">
        <v>119</v>
      </c>
      <c r="D141" s="237"/>
      <c r="E141" s="30">
        <f>SUM(F141:K141)</f>
        <v>3986638.5</v>
      </c>
      <c r="F141" s="30">
        <f>F119+F121+F127+F133+F136+F138+F124+F130+F59</f>
        <v>1091317.1200000001</v>
      </c>
      <c r="G141" s="30">
        <f t="shared" ref="G141:K141" si="30">G119+G121+G127+G133+G136+G138+G124+G130</f>
        <v>2580461.71</v>
      </c>
      <c r="H141" s="30">
        <f>H119+H121+H127+H133+H136+H138+H124+H130</f>
        <v>314859.67</v>
      </c>
      <c r="I141" s="30">
        <f t="shared" si="30"/>
        <v>0</v>
      </c>
      <c r="J141" s="30">
        <f t="shared" si="30"/>
        <v>0</v>
      </c>
      <c r="K141" s="30">
        <f t="shared" si="30"/>
        <v>0</v>
      </c>
    </row>
    <row r="142" spans="1:64" s="53" customFormat="1" ht="27.75" customHeight="1">
      <c r="A142" s="7"/>
      <c r="B142" s="98"/>
      <c r="C142" s="98">
        <v>243</v>
      </c>
      <c r="D142" s="237"/>
      <c r="E142" s="30">
        <f t="shared" si="28"/>
        <v>0</v>
      </c>
      <c r="F142" s="30">
        <f>F35</f>
        <v>0</v>
      </c>
      <c r="G142" s="30">
        <f t="shared" ref="G142:K142" si="31">G35</f>
        <v>0</v>
      </c>
      <c r="H142" s="30">
        <f t="shared" si="31"/>
        <v>0</v>
      </c>
      <c r="I142" s="30">
        <f t="shared" si="31"/>
        <v>0</v>
      </c>
      <c r="J142" s="30">
        <f t="shared" si="31"/>
        <v>0</v>
      </c>
      <c r="K142" s="30">
        <f t="shared" si="31"/>
        <v>0</v>
      </c>
    </row>
    <row r="143" spans="1:64" s="53" customFormat="1" ht="27.75" customHeight="1">
      <c r="A143" s="7"/>
      <c r="B143" s="98"/>
      <c r="C143" s="98">
        <v>244</v>
      </c>
      <c r="D143" s="237"/>
      <c r="E143" s="30">
        <f>SUM(F143:K143)</f>
        <v>640061.18999999994</v>
      </c>
      <c r="F143" s="30">
        <f t="shared" ref="F143:K143" si="32">F111-F142-F144-F145</f>
        <v>265212.51</v>
      </c>
      <c r="G143" s="30">
        <f t="shared" si="32"/>
        <v>186280.72000000003</v>
      </c>
      <c r="H143" s="30">
        <f t="shared" si="32"/>
        <v>96561.04</v>
      </c>
      <c r="I143" s="30">
        <f t="shared" si="32"/>
        <v>3.59</v>
      </c>
      <c r="J143" s="30">
        <f t="shared" si="32"/>
        <v>92003.33</v>
      </c>
      <c r="K143" s="30">
        <f t="shared" si="32"/>
        <v>0</v>
      </c>
    </row>
    <row r="144" spans="1:64" s="53" customFormat="1" ht="27.75" customHeight="1">
      <c r="A144" s="7"/>
      <c r="B144" s="98"/>
      <c r="C144" s="98">
        <v>247</v>
      </c>
      <c r="D144" s="237"/>
      <c r="E144" s="30">
        <f t="shared" si="28"/>
        <v>1922200.49</v>
      </c>
      <c r="F144" s="30">
        <f>F19+F18+F17</f>
        <v>1922200.49</v>
      </c>
      <c r="G144" s="30">
        <f t="shared" ref="G144:K144" si="33">G19+G18+G17</f>
        <v>0</v>
      </c>
      <c r="H144" s="30">
        <f t="shared" si="33"/>
        <v>0</v>
      </c>
      <c r="I144" s="30">
        <f t="shared" si="33"/>
        <v>0</v>
      </c>
      <c r="J144" s="30">
        <f t="shared" si="33"/>
        <v>0</v>
      </c>
      <c r="K144" s="30">
        <f t="shared" si="33"/>
        <v>0</v>
      </c>
    </row>
    <row r="145" spans="1:64" s="53" customFormat="1" ht="27.75" customHeight="1">
      <c r="A145" s="7"/>
      <c r="B145" s="98"/>
      <c r="C145" s="98">
        <v>323</v>
      </c>
      <c r="D145" s="237"/>
      <c r="E145" s="30">
        <f>SUM(F145:K145)</f>
        <v>120795.14</v>
      </c>
      <c r="F145" s="30">
        <f>F83+F82</f>
        <v>0</v>
      </c>
      <c r="G145" s="30">
        <f>G83+G82</f>
        <v>120795.14</v>
      </c>
      <c r="H145" s="30">
        <f t="shared" ref="H145:K145" si="34">H83+H82</f>
        <v>0</v>
      </c>
      <c r="I145" s="30">
        <f t="shared" si="34"/>
        <v>0</v>
      </c>
      <c r="J145" s="30">
        <f t="shared" si="34"/>
        <v>0</v>
      </c>
      <c r="K145" s="30">
        <f t="shared" si="34"/>
        <v>0</v>
      </c>
    </row>
    <row r="146" spans="1:64" s="53" customFormat="1" ht="39.6" customHeight="1">
      <c r="A146" s="7"/>
      <c r="B146" s="98"/>
      <c r="C146" s="98" t="s">
        <v>100</v>
      </c>
      <c r="D146" s="237"/>
      <c r="E146" s="30">
        <f t="shared" si="28"/>
        <v>1029950.3</v>
      </c>
      <c r="F146" s="30">
        <f>F115</f>
        <v>1029950.3</v>
      </c>
      <c r="G146" s="30">
        <f t="shared" ref="G146:K146" si="35">G115</f>
        <v>0</v>
      </c>
      <c r="H146" s="30">
        <f t="shared" si="35"/>
        <v>0</v>
      </c>
      <c r="I146" s="30">
        <f t="shared" si="35"/>
        <v>0</v>
      </c>
      <c r="J146" s="30">
        <f t="shared" si="35"/>
        <v>0</v>
      </c>
      <c r="K146" s="30">
        <f t="shared" si="35"/>
        <v>0</v>
      </c>
    </row>
    <row r="147" spans="1:64" s="53" customFormat="1" ht="30" customHeight="1">
      <c r="A147" s="7"/>
      <c r="B147" s="25" t="s">
        <v>101</v>
      </c>
      <c r="C147" s="25"/>
      <c r="D147" s="99"/>
      <c r="E147" s="128">
        <f t="shared" ref="E147:K147" si="36">E111+E115+E139</f>
        <v>21442177.5</v>
      </c>
      <c r="F147" s="128">
        <f t="shared" si="36"/>
        <v>7977313.2599999998</v>
      </c>
      <c r="G147" s="128">
        <f t="shared" si="36"/>
        <v>11918854.839999998</v>
      </c>
      <c r="H147" s="128">
        <f t="shared" si="36"/>
        <v>1454002.48</v>
      </c>
      <c r="I147" s="128">
        <f t="shared" si="36"/>
        <v>3.59</v>
      </c>
      <c r="J147" s="128">
        <f t="shared" si="36"/>
        <v>92003.33</v>
      </c>
      <c r="K147" s="128">
        <f t="shared" si="36"/>
        <v>0</v>
      </c>
      <c r="L147" s="8">
        <v>21708209.219999999</v>
      </c>
      <c r="M147" s="8">
        <v>7967702.4800000004</v>
      </c>
      <c r="N147" s="8">
        <v>12194497.339999998</v>
      </c>
      <c r="O147" s="8">
        <v>1454002.48</v>
      </c>
      <c r="P147" s="8">
        <v>3.59</v>
      </c>
      <c r="Q147" s="8">
        <v>92003.33</v>
      </c>
      <c r="R147" s="8">
        <v>0</v>
      </c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</row>
    <row r="148" spans="1:64" s="53" customFormat="1" ht="36" customHeight="1">
      <c r="A148" s="7"/>
      <c r="B148" s="100"/>
      <c r="C148" s="100"/>
      <c r="D148" s="101"/>
      <c r="E148" s="102"/>
      <c r="F148" s="102"/>
      <c r="G148" s="102"/>
      <c r="H148" s="102"/>
      <c r="I148" s="102"/>
      <c r="J148" s="102"/>
      <c r="K148" s="102"/>
      <c r="L148" s="192">
        <f>E147-L147</f>
        <v>-266031.71999999881</v>
      </c>
      <c r="M148" s="192">
        <f t="shared" ref="M148:R148" si="37">F147-M147</f>
        <v>9610.7799999993294</v>
      </c>
      <c r="N148" s="192">
        <f t="shared" si="37"/>
        <v>-275642.5</v>
      </c>
      <c r="O148" s="192">
        <f t="shared" si="37"/>
        <v>0</v>
      </c>
      <c r="P148" s="192">
        <f t="shared" si="37"/>
        <v>0</v>
      </c>
      <c r="Q148" s="192">
        <f t="shared" si="37"/>
        <v>0</v>
      </c>
      <c r="R148" s="192">
        <f t="shared" si="37"/>
        <v>0</v>
      </c>
      <c r="S148" s="137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</row>
    <row r="149" spans="1:64" s="53" customFormat="1" ht="5.4" customHeight="1">
      <c r="A149" s="7"/>
      <c r="B149" s="100"/>
      <c r="C149" s="100"/>
      <c r="D149" s="101"/>
      <c r="E149" s="101"/>
      <c r="F149" s="101"/>
      <c r="G149" s="101"/>
      <c r="H149" s="101"/>
      <c r="I149" s="101"/>
      <c r="J149" s="101"/>
      <c r="K149" s="101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</row>
    <row r="150" spans="1:64" s="53" customFormat="1" ht="33.75" hidden="1" customHeight="1">
      <c r="A150" s="7"/>
      <c r="B150" s="100"/>
      <c r="C150" s="100"/>
      <c r="D150" s="101"/>
      <c r="E150" s="103">
        <f>E10-E147</f>
        <v>-20462172.649999999</v>
      </c>
      <c r="F150" s="101"/>
      <c r="G150" s="101"/>
      <c r="H150" s="101"/>
      <c r="I150" s="101"/>
      <c r="J150" s="101"/>
      <c r="K150" s="101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</row>
    <row r="151" spans="1:64" s="53" customFormat="1" ht="54" hidden="1" customHeight="1">
      <c r="A151" s="7"/>
      <c r="B151" s="100"/>
      <c r="C151" s="100"/>
      <c r="D151" s="101"/>
      <c r="E151" s="103">
        <f>E10-E148</f>
        <v>980004.85</v>
      </c>
      <c r="F151" s="101"/>
      <c r="G151" s="101"/>
      <c r="H151" s="101"/>
      <c r="I151" s="101"/>
      <c r="J151" s="101"/>
      <c r="K151" s="101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</row>
    <row r="152" spans="1:64" s="53" customFormat="1" ht="35.25" customHeight="1">
      <c r="A152" s="7"/>
      <c r="B152" s="100" t="s">
        <v>102</v>
      </c>
      <c r="C152" s="100"/>
      <c r="D152" s="287" t="s">
        <v>103</v>
      </c>
      <c r="E152" s="276"/>
      <c r="F152" s="68"/>
      <c r="G152" s="68"/>
      <c r="H152" s="68" t="s">
        <v>104</v>
      </c>
      <c r="I152" s="101"/>
      <c r="J152" s="101"/>
      <c r="K152" s="101"/>
      <c r="L152" s="217" t="s">
        <v>168</v>
      </c>
      <c r="M152" s="217">
        <v>-153061.22</v>
      </c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</row>
    <row r="153" spans="1:64" s="53" customFormat="1" ht="27.75" customHeight="1">
      <c r="A153" s="7"/>
      <c r="B153" s="100" t="s">
        <v>105</v>
      </c>
      <c r="C153" s="100"/>
      <c r="D153" s="246" t="s">
        <v>106</v>
      </c>
      <c r="E153" s="278"/>
      <c r="F153" s="101"/>
      <c r="G153" s="101"/>
      <c r="H153" s="101"/>
      <c r="I153" s="101"/>
      <c r="J153" s="101"/>
      <c r="K153" s="101"/>
      <c r="L153" s="217"/>
      <c r="M153" s="217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</row>
    <row r="154" spans="1:64" s="53" customFormat="1" ht="27.75" customHeight="1">
      <c r="A154" s="7"/>
      <c r="B154" s="100"/>
      <c r="C154" s="100"/>
      <c r="D154" s="232"/>
      <c r="E154" s="241"/>
      <c r="F154" s="101"/>
      <c r="G154" s="101"/>
      <c r="H154" s="101"/>
      <c r="I154" s="101"/>
      <c r="J154" s="101"/>
      <c r="K154" s="101"/>
      <c r="L154" s="217"/>
      <c r="M154" s="217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</row>
    <row r="155" spans="1:64" s="53" customFormat="1" ht="46.95" customHeight="1">
      <c r="A155" s="7"/>
      <c r="B155" s="100" t="s">
        <v>107</v>
      </c>
      <c r="C155" s="100"/>
      <c r="D155" s="275" t="s">
        <v>108</v>
      </c>
      <c r="E155" s="276"/>
      <c r="F155" s="68"/>
      <c r="G155" s="68"/>
      <c r="H155" s="277" t="s">
        <v>167</v>
      </c>
      <c r="I155" s="277"/>
      <c r="J155" s="101"/>
      <c r="K155" s="101"/>
      <c r="L155" s="217"/>
      <c r="M155" s="217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</row>
    <row r="156" spans="1:64" s="53" customFormat="1" ht="19.95" customHeight="1">
      <c r="A156" s="7"/>
      <c r="B156" s="100"/>
      <c r="C156" s="100"/>
      <c r="D156" s="246" t="s">
        <v>106</v>
      </c>
      <c r="E156" s="278"/>
      <c r="F156" s="101"/>
      <c r="G156" s="101"/>
      <c r="H156" s="101"/>
      <c r="I156" s="101"/>
      <c r="J156" s="101"/>
      <c r="K156" s="101"/>
      <c r="L156" s="217"/>
      <c r="M156" s="217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</row>
    <row r="157" spans="1:64" s="53" customFormat="1">
      <c r="A157" s="7"/>
      <c r="B157" s="104"/>
      <c r="C157" s="104"/>
      <c r="D157" s="101"/>
      <c r="E157" s="101"/>
      <c r="F157" s="101"/>
      <c r="G157" s="101"/>
      <c r="H157" s="101"/>
      <c r="I157" s="101"/>
      <c r="J157" s="101"/>
      <c r="K157" s="101"/>
      <c r="L157" s="218"/>
      <c r="M157" s="219">
        <f>L148-M152-M153-M154-M155-M156</f>
        <v>-112970.49999999881</v>
      </c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</row>
    <row r="158" spans="1:64" s="53" customFormat="1">
      <c r="A158" s="7"/>
      <c r="B158" s="100"/>
      <c r="C158" s="100"/>
      <c r="D158" s="101"/>
      <c r="E158" s="102">
        <f>E147-E8</f>
        <v>-3666.9999999962747</v>
      </c>
      <c r="F158" s="102">
        <f t="shared" ref="F158:K158" si="38">F147-F8</f>
        <v>-183.24000000022352</v>
      </c>
      <c r="G158" s="102">
        <f t="shared" si="38"/>
        <v>-716.64000000059605</v>
      </c>
      <c r="H158" s="102">
        <f t="shared" si="38"/>
        <v>-2767.1200000001118</v>
      </c>
      <c r="I158" s="102">
        <f t="shared" si="38"/>
        <v>0</v>
      </c>
      <c r="J158" s="102">
        <f t="shared" si="38"/>
        <v>0</v>
      </c>
      <c r="K158" s="102">
        <f t="shared" si="38"/>
        <v>0</v>
      </c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</row>
    <row r="159" spans="1:64" s="53" customFormat="1">
      <c r="A159" s="7"/>
      <c r="B159" s="100"/>
      <c r="C159" s="100"/>
      <c r="D159" s="101"/>
      <c r="E159" s="105"/>
      <c r="F159" s="105"/>
      <c r="G159" s="105"/>
      <c r="H159" s="105"/>
      <c r="I159" s="105"/>
      <c r="J159" s="105"/>
      <c r="K159" s="105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</row>
    <row r="160" spans="1:64" s="53" customFormat="1" ht="30.6">
      <c r="A160" s="7"/>
      <c r="B160" s="100"/>
      <c r="C160" s="100"/>
      <c r="D160" s="101"/>
      <c r="E160" s="136"/>
      <c r="F160" s="101"/>
      <c r="G160" s="101"/>
      <c r="H160" s="101"/>
      <c r="I160" s="101"/>
      <c r="J160" s="101"/>
      <c r="K160" s="101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</row>
    <row r="161" spans="1:64" s="53" customFormat="1">
      <c r="A161" s="7"/>
      <c r="B161" s="100"/>
      <c r="C161" s="100"/>
      <c r="D161" s="101"/>
      <c r="E161" s="101"/>
      <c r="F161" s="101"/>
      <c r="G161" s="101"/>
      <c r="H161" s="101"/>
      <c r="I161" s="101"/>
      <c r="J161" s="101"/>
      <c r="K161" s="101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</row>
    <row r="162" spans="1:64" s="53" customFormat="1">
      <c r="A162" s="7"/>
      <c r="B162" s="100"/>
      <c r="C162" s="100"/>
      <c r="D162" s="101"/>
      <c r="E162" s="101"/>
      <c r="F162" s="101"/>
      <c r="G162" s="101"/>
      <c r="H162" s="101"/>
      <c r="I162" s="101"/>
      <c r="J162" s="101"/>
      <c r="K162" s="101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</row>
    <row r="163" spans="1:64" s="53" customFormat="1">
      <c r="A163" s="7"/>
      <c r="B163" s="100"/>
      <c r="C163" s="100"/>
      <c r="D163" s="101"/>
      <c r="E163" s="101"/>
      <c r="F163" s="101"/>
      <c r="G163" s="101"/>
      <c r="H163" s="101"/>
      <c r="I163" s="101"/>
      <c r="J163" s="101"/>
      <c r="K163" s="101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</row>
    <row r="164" spans="1:64" s="53" customFormat="1">
      <c r="A164" s="7"/>
      <c r="B164" s="100"/>
      <c r="C164" s="100"/>
      <c r="D164" s="101"/>
      <c r="E164" s="101"/>
      <c r="F164" s="101"/>
      <c r="G164" s="101"/>
      <c r="H164" s="101"/>
      <c r="I164" s="101"/>
      <c r="J164" s="101"/>
      <c r="K164" s="101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</row>
    <row r="165" spans="1:64" s="53" customFormat="1">
      <c r="A165" s="7"/>
      <c r="B165" s="100"/>
      <c r="C165" s="100"/>
      <c r="D165" s="101"/>
      <c r="E165" s="101"/>
      <c r="F165" s="101"/>
      <c r="G165" s="101"/>
      <c r="H165" s="101"/>
      <c r="I165" s="101"/>
      <c r="J165" s="101"/>
      <c r="K165" s="10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</row>
    <row r="166" spans="1:64" s="53" customFormat="1">
      <c r="A166" s="7"/>
      <c r="B166" s="100"/>
      <c r="C166" s="100"/>
      <c r="D166" s="101"/>
      <c r="E166" s="101"/>
      <c r="F166" s="101"/>
      <c r="G166" s="101"/>
      <c r="H166" s="101"/>
      <c r="I166" s="101"/>
      <c r="J166" s="101"/>
      <c r="K166" s="101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</row>
    <row r="167" spans="1:64" s="53" customFormat="1">
      <c r="A167" s="7"/>
      <c r="B167" s="100"/>
      <c r="C167" s="100"/>
      <c r="D167" s="101"/>
      <c r="E167" s="101"/>
      <c r="F167" s="101"/>
      <c r="G167" s="101"/>
      <c r="H167" s="101"/>
      <c r="I167" s="101"/>
      <c r="J167" s="101"/>
      <c r="K167" s="101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</row>
    <row r="168" spans="1:64" s="53" customFormat="1">
      <c r="A168" s="7"/>
      <c r="B168" s="100"/>
      <c r="C168" s="100"/>
      <c r="D168" s="101"/>
      <c r="E168" s="101"/>
      <c r="F168" s="101"/>
      <c r="G168" s="101"/>
      <c r="H168" s="101"/>
      <c r="I168" s="101"/>
      <c r="J168" s="101"/>
      <c r="K168" s="101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</row>
    <row r="169" spans="1:64" s="53" customFormat="1">
      <c r="A169" s="7"/>
      <c r="B169" s="100"/>
      <c r="C169" s="100"/>
      <c r="D169" s="101"/>
      <c r="E169" s="101"/>
      <c r="F169" s="101"/>
      <c r="G169" s="101"/>
      <c r="H169" s="101"/>
      <c r="I169" s="101"/>
      <c r="J169" s="101"/>
      <c r="K169" s="101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</row>
    <row r="170" spans="1:64" s="53" customFormat="1">
      <c r="A170" s="7"/>
      <c r="B170" s="100"/>
      <c r="C170" s="100"/>
      <c r="D170" s="101"/>
      <c r="E170" s="101"/>
      <c r="F170" s="101"/>
      <c r="G170" s="101"/>
      <c r="H170" s="101"/>
      <c r="I170" s="101"/>
      <c r="J170" s="101"/>
      <c r="K170" s="101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</row>
    <row r="171" spans="1:64" s="53" customFormat="1">
      <c r="A171" s="7"/>
      <c r="B171" s="100"/>
      <c r="C171" s="100"/>
      <c r="D171" s="101"/>
      <c r="E171" s="101"/>
      <c r="F171" s="101"/>
      <c r="G171" s="101"/>
      <c r="H171" s="101"/>
      <c r="I171" s="101"/>
      <c r="J171" s="101"/>
      <c r="K171" s="101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</row>
    <row r="172" spans="1:64" s="53" customFormat="1">
      <c r="A172" s="7"/>
      <c r="B172" s="100"/>
      <c r="C172" s="100"/>
      <c r="D172" s="101"/>
      <c r="E172" s="101"/>
      <c r="F172" s="101"/>
      <c r="G172" s="101"/>
      <c r="H172" s="101"/>
      <c r="I172" s="101"/>
      <c r="J172" s="101"/>
      <c r="K172" s="101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</row>
    <row r="173" spans="1:64" s="53" customFormat="1">
      <c r="A173" s="7"/>
      <c r="B173" s="100"/>
      <c r="C173" s="100"/>
      <c r="D173" s="101"/>
      <c r="E173" s="101"/>
      <c r="F173" s="101"/>
      <c r="G173" s="101"/>
      <c r="H173" s="101"/>
      <c r="I173" s="101"/>
      <c r="J173" s="101"/>
      <c r="K173" s="101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</row>
    <row r="174" spans="1:64" s="53" customFormat="1">
      <c r="A174" s="7"/>
      <c r="B174" s="100"/>
      <c r="C174" s="100"/>
      <c r="D174" s="101"/>
      <c r="E174" s="101"/>
      <c r="F174" s="101"/>
      <c r="G174" s="101"/>
      <c r="H174" s="101"/>
      <c r="I174" s="101"/>
      <c r="J174" s="101"/>
      <c r="K174" s="101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</row>
    <row r="175" spans="1:64" s="53" customFormat="1">
      <c r="A175" s="7"/>
      <c r="B175" s="100"/>
      <c r="C175" s="100"/>
      <c r="D175" s="101"/>
      <c r="E175" s="101"/>
      <c r="F175" s="101"/>
      <c r="G175" s="101"/>
      <c r="H175" s="101"/>
      <c r="I175" s="101"/>
      <c r="J175" s="101"/>
      <c r="K175" s="101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</row>
    <row r="176" spans="1:64" s="53" customFormat="1">
      <c r="A176" s="7"/>
      <c r="B176" s="100"/>
      <c r="C176" s="100"/>
      <c r="D176" s="101"/>
      <c r="E176" s="101"/>
      <c r="F176" s="101"/>
      <c r="G176" s="101"/>
      <c r="H176" s="101"/>
      <c r="I176" s="101"/>
      <c r="J176" s="101"/>
      <c r="K176" s="101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</row>
    <row r="177" spans="1:64" s="53" customFormat="1">
      <c r="A177" s="7"/>
      <c r="B177" s="100"/>
      <c r="C177" s="100"/>
      <c r="D177" s="101"/>
      <c r="E177" s="101"/>
      <c r="F177" s="101"/>
      <c r="G177" s="101"/>
      <c r="H177" s="101"/>
      <c r="I177" s="101"/>
      <c r="J177" s="101"/>
      <c r="K177" s="101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</row>
    <row r="178" spans="1:64" s="53" customFormat="1">
      <c r="A178" s="7"/>
      <c r="B178" s="100"/>
      <c r="C178" s="100"/>
      <c r="D178" s="101"/>
      <c r="E178" s="101"/>
      <c r="F178" s="101"/>
      <c r="G178" s="101"/>
      <c r="H178" s="101"/>
      <c r="I178" s="101"/>
      <c r="J178" s="101"/>
      <c r="K178" s="101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</row>
    <row r="179" spans="1:64" s="53" customFormat="1">
      <c r="A179" s="7"/>
      <c r="B179" s="100"/>
      <c r="C179" s="100"/>
      <c r="D179" s="101"/>
      <c r="E179" s="101"/>
      <c r="F179" s="101"/>
      <c r="G179" s="101"/>
      <c r="H179" s="101"/>
      <c r="I179" s="101"/>
      <c r="J179" s="101"/>
      <c r="K179" s="101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</row>
    <row r="180" spans="1:64" s="53" customFormat="1">
      <c r="A180" s="7"/>
      <c r="B180" s="100"/>
      <c r="C180" s="100"/>
      <c r="D180" s="101"/>
      <c r="E180" s="101"/>
      <c r="F180" s="101"/>
      <c r="G180" s="101"/>
      <c r="H180" s="101"/>
      <c r="I180" s="101"/>
      <c r="J180" s="101"/>
      <c r="K180" s="101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</row>
    <row r="181" spans="1:64" s="53" customFormat="1">
      <c r="A181" s="7"/>
      <c r="B181" s="100"/>
      <c r="C181" s="100"/>
      <c r="D181" s="101"/>
      <c r="E181" s="101"/>
      <c r="F181" s="101"/>
      <c r="G181" s="101"/>
      <c r="H181" s="101"/>
      <c r="I181" s="101"/>
      <c r="J181" s="101"/>
      <c r="K181" s="101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</row>
    <row r="182" spans="1:64" s="53" customFormat="1">
      <c r="A182" s="7"/>
      <c r="B182" s="100"/>
      <c r="C182" s="100"/>
      <c r="D182" s="101"/>
      <c r="E182" s="101"/>
      <c r="F182" s="101"/>
      <c r="G182" s="101"/>
      <c r="H182" s="101"/>
      <c r="I182" s="101"/>
      <c r="J182" s="101"/>
      <c r="K182" s="101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</row>
    <row r="183" spans="1:64" s="53" customFormat="1">
      <c r="A183" s="7"/>
      <c r="B183" s="100"/>
      <c r="C183" s="100"/>
      <c r="D183" s="101"/>
      <c r="E183" s="101"/>
      <c r="F183" s="101"/>
      <c r="G183" s="101"/>
      <c r="H183" s="101"/>
      <c r="I183" s="101"/>
      <c r="J183" s="101"/>
      <c r="K183" s="101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</row>
    <row r="184" spans="1:64" s="53" customFormat="1">
      <c r="A184" s="7"/>
      <c r="B184" s="100"/>
      <c r="C184" s="100"/>
      <c r="D184" s="101"/>
      <c r="E184" s="101"/>
      <c r="F184" s="101"/>
      <c r="G184" s="101"/>
      <c r="H184" s="101"/>
      <c r="I184" s="101"/>
      <c r="J184" s="101"/>
      <c r="K184" s="101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</row>
    <row r="185" spans="1:64" s="53" customFormat="1">
      <c r="A185" s="7"/>
      <c r="B185" s="100"/>
      <c r="C185" s="100"/>
      <c r="D185" s="101"/>
      <c r="E185" s="101"/>
      <c r="F185" s="101"/>
      <c r="G185" s="101"/>
      <c r="H185" s="101"/>
      <c r="I185" s="101"/>
      <c r="J185" s="101"/>
      <c r="K185" s="101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</row>
    <row r="186" spans="1:64" s="53" customFormat="1">
      <c r="A186" s="7"/>
      <c r="B186" s="100"/>
      <c r="C186" s="100"/>
      <c r="D186" s="101"/>
      <c r="E186" s="101"/>
      <c r="F186" s="101"/>
      <c r="G186" s="101"/>
      <c r="H186" s="101"/>
      <c r="I186" s="101"/>
      <c r="J186" s="101"/>
      <c r="K186" s="101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</row>
    <row r="187" spans="1:64" s="53" customFormat="1">
      <c r="A187" s="7"/>
      <c r="B187" s="100"/>
      <c r="C187" s="100"/>
      <c r="D187" s="101"/>
      <c r="E187" s="101"/>
      <c r="F187" s="101"/>
      <c r="G187" s="101"/>
      <c r="H187" s="101"/>
      <c r="I187" s="101"/>
      <c r="J187" s="101"/>
      <c r="K187" s="101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</row>
    <row r="188" spans="1:64" s="53" customFormat="1">
      <c r="A188" s="7"/>
      <c r="B188" s="100"/>
      <c r="C188" s="100"/>
      <c r="D188" s="101"/>
      <c r="E188" s="101"/>
      <c r="F188" s="101"/>
      <c r="G188" s="101"/>
      <c r="H188" s="101"/>
      <c r="I188" s="101"/>
      <c r="J188" s="101"/>
      <c r="K188" s="101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</row>
    <row r="189" spans="1:64" s="53" customFormat="1">
      <c r="A189" s="7"/>
      <c r="B189" s="100"/>
      <c r="C189" s="100"/>
      <c r="D189" s="101"/>
      <c r="E189" s="101"/>
      <c r="F189" s="101"/>
      <c r="G189" s="101"/>
      <c r="H189" s="101"/>
      <c r="I189" s="101"/>
      <c r="J189" s="101"/>
      <c r="K189" s="101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</row>
    <row r="190" spans="1:64" s="53" customFormat="1">
      <c r="A190" s="7"/>
      <c r="B190" s="100"/>
      <c r="C190" s="100"/>
      <c r="D190" s="101"/>
      <c r="E190" s="101"/>
      <c r="F190" s="101"/>
      <c r="G190" s="101"/>
      <c r="H190" s="101"/>
      <c r="I190" s="101"/>
      <c r="J190" s="101"/>
      <c r="K190" s="101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</row>
    <row r="191" spans="1:64" s="53" customFormat="1">
      <c r="A191" s="7"/>
      <c r="B191" s="100"/>
      <c r="C191" s="100"/>
      <c r="D191" s="101"/>
      <c r="E191" s="101"/>
      <c r="F191" s="101"/>
      <c r="G191" s="101"/>
      <c r="H191" s="101"/>
      <c r="I191" s="101"/>
      <c r="J191" s="101"/>
      <c r="K191" s="101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</row>
    <row r="192" spans="1:64" s="53" customFormat="1">
      <c r="A192" s="7"/>
      <c r="B192" s="100"/>
      <c r="C192" s="100"/>
      <c r="D192" s="101"/>
      <c r="E192" s="101"/>
      <c r="F192" s="101"/>
      <c r="G192" s="101"/>
      <c r="H192" s="101"/>
      <c r="I192" s="101"/>
      <c r="J192" s="101"/>
      <c r="K192" s="101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</row>
    <row r="193" spans="1:64" s="53" customFormat="1">
      <c r="A193" s="7"/>
      <c r="B193" s="100"/>
      <c r="C193" s="100"/>
      <c r="D193" s="101"/>
      <c r="E193" s="101"/>
      <c r="F193" s="101"/>
      <c r="G193" s="101"/>
      <c r="H193" s="101"/>
      <c r="I193" s="101"/>
      <c r="J193" s="101"/>
      <c r="K193" s="101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</row>
    <row r="194" spans="1:64" s="53" customFormat="1">
      <c r="A194" s="7"/>
      <c r="B194" s="100"/>
      <c r="C194" s="100"/>
      <c r="D194" s="101"/>
      <c r="E194" s="101"/>
      <c r="F194" s="101"/>
      <c r="G194" s="101"/>
      <c r="H194" s="101"/>
      <c r="I194" s="101"/>
      <c r="J194" s="101"/>
      <c r="K194" s="101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</row>
    <row r="195" spans="1:64" s="53" customFormat="1">
      <c r="A195" s="7"/>
      <c r="B195" s="100"/>
      <c r="C195" s="100"/>
      <c r="D195" s="101"/>
      <c r="E195" s="101"/>
      <c r="F195" s="101"/>
      <c r="G195" s="101"/>
      <c r="H195" s="101"/>
      <c r="I195" s="101"/>
      <c r="J195" s="101"/>
      <c r="K195" s="101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</row>
    <row r="196" spans="1:64" s="53" customFormat="1">
      <c r="A196" s="7"/>
      <c r="B196" s="100"/>
      <c r="C196" s="100"/>
      <c r="D196" s="101"/>
      <c r="E196" s="101"/>
      <c r="F196" s="101"/>
      <c r="G196" s="101"/>
      <c r="H196" s="101"/>
      <c r="I196" s="101"/>
      <c r="J196" s="101"/>
      <c r="K196" s="101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</row>
    <row r="197" spans="1:64" s="53" customFormat="1">
      <c r="A197" s="7"/>
      <c r="B197" s="100"/>
      <c r="C197" s="100"/>
      <c r="D197" s="101"/>
      <c r="E197" s="101"/>
      <c r="F197" s="101"/>
      <c r="G197" s="101"/>
      <c r="H197" s="101"/>
      <c r="I197" s="101"/>
      <c r="J197" s="101"/>
      <c r="K197" s="101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</row>
    <row r="198" spans="1:64" s="53" customFormat="1">
      <c r="A198" s="7"/>
      <c r="B198" s="100"/>
      <c r="C198" s="100"/>
      <c r="D198" s="101"/>
      <c r="E198" s="101"/>
      <c r="F198" s="101"/>
      <c r="G198" s="101"/>
      <c r="H198" s="101"/>
      <c r="I198" s="101"/>
      <c r="J198" s="101"/>
      <c r="K198" s="101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</row>
    <row r="199" spans="1:64" s="53" customFormat="1">
      <c r="A199" s="7"/>
      <c r="B199" s="100"/>
      <c r="C199" s="100"/>
      <c r="D199" s="101"/>
      <c r="E199" s="101"/>
      <c r="F199" s="101"/>
      <c r="G199" s="101"/>
      <c r="H199" s="101"/>
      <c r="I199" s="101"/>
      <c r="J199" s="101"/>
      <c r="K199" s="101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</row>
    <row r="200" spans="1:64" s="53" customFormat="1">
      <c r="A200" s="7"/>
      <c r="B200" s="100"/>
      <c r="C200" s="100"/>
      <c r="D200" s="101"/>
      <c r="E200" s="101"/>
      <c r="F200" s="101"/>
      <c r="G200" s="101"/>
      <c r="H200" s="101"/>
      <c r="I200" s="101"/>
      <c r="J200" s="101"/>
      <c r="K200" s="101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</row>
    <row r="201" spans="1:64" s="53" customFormat="1">
      <c r="A201" s="7"/>
      <c r="B201" s="100"/>
      <c r="C201" s="100"/>
      <c r="D201" s="101"/>
      <c r="E201" s="101"/>
      <c r="F201" s="101"/>
      <c r="G201" s="101"/>
      <c r="H201" s="101"/>
      <c r="I201" s="101"/>
      <c r="J201" s="101"/>
      <c r="K201" s="101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</row>
    <row r="202" spans="1:64" s="53" customFormat="1">
      <c r="A202" s="7"/>
      <c r="B202" s="100"/>
      <c r="C202" s="100"/>
      <c r="D202" s="101"/>
      <c r="E202" s="101"/>
      <c r="F202" s="101"/>
      <c r="G202" s="101"/>
      <c r="H202" s="101"/>
      <c r="I202" s="101"/>
      <c r="J202" s="101"/>
      <c r="K202" s="101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</row>
    <row r="203" spans="1:64" s="53" customFormat="1">
      <c r="A203" s="7"/>
      <c r="B203" s="100"/>
      <c r="C203" s="100"/>
      <c r="D203" s="101"/>
      <c r="E203" s="101"/>
      <c r="F203" s="101"/>
      <c r="G203" s="101"/>
      <c r="H203" s="101"/>
      <c r="I203" s="101"/>
      <c r="J203" s="101"/>
      <c r="K203" s="101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</row>
    <row r="204" spans="1:64" s="53" customFormat="1">
      <c r="A204" s="7"/>
      <c r="B204" s="100"/>
      <c r="C204" s="100"/>
      <c r="D204" s="101"/>
      <c r="E204" s="101"/>
      <c r="F204" s="101"/>
      <c r="G204" s="101"/>
      <c r="H204" s="101"/>
      <c r="I204" s="101"/>
      <c r="J204" s="101"/>
      <c r="K204" s="101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</row>
    <row r="205" spans="1:64" s="53" customFormat="1">
      <c r="A205" s="7"/>
      <c r="B205" s="100"/>
      <c r="C205" s="100"/>
      <c r="D205" s="101"/>
      <c r="E205" s="101"/>
      <c r="F205" s="101"/>
      <c r="G205" s="101"/>
      <c r="H205" s="101"/>
      <c r="I205" s="101"/>
      <c r="J205" s="101"/>
      <c r="K205" s="101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</row>
    <row r="206" spans="1:64" s="53" customFormat="1">
      <c r="A206" s="7"/>
      <c r="B206" s="100"/>
      <c r="C206" s="100"/>
      <c r="D206" s="101"/>
      <c r="E206" s="101"/>
      <c r="F206" s="101"/>
      <c r="G206" s="101"/>
      <c r="H206" s="101"/>
      <c r="I206" s="101"/>
      <c r="J206" s="101"/>
      <c r="K206" s="101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</row>
    <row r="207" spans="1:64" s="53" customFormat="1">
      <c r="A207" s="7"/>
      <c r="B207" s="100"/>
      <c r="C207" s="100"/>
      <c r="D207" s="101"/>
      <c r="E207" s="101"/>
      <c r="F207" s="101"/>
      <c r="G207" s="101"/>
      <c r="H207" s="101"/>
      <c r="I207" s="101"/>
      <c r="J207" s="101"/>
      <c r="K207" s="101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</row>
    <row r="208" spans="1:64" s="53" customFormat="1">
      <c r="A208" s="7"/>
      <c r="B208" s="100"/>
      <c r="C208" s="100"/>
      <c r="D208" s="101"/>
      <c r="E208" s="101"/>
      <c r="F208" s="101"/>
      <c r="G208" s="101"/>
      <c r="H208" s="101"/>
      <c r="I208" s="101"/>
      <c r="J208" s="101"/>
      <c r="K208" s="101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</row>
    <row r="209" spans="1:64" s="53" customFormat="1">
      <c r="A209" s="7"/>
      <c r="B209" s="100"/>
      <c r="C209" s="100"/>
      <c r="D209" s="101"/>
      <c r="E209" s="101"/>
      <c r="F209" s="101"/>
      <c r="G209" s="101"/>
      <c r="H209" s="101"/>
      <c r="I209" s="101"/>
      <c r="J209" s="101"/>
      <c r="K209" s="101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</row>
    <row r="210" spans="1:64" s="53" customFormat="1">
      <c r="A210" s="7"/>
      <c r="B210" s="100"/>
      <c r="C210" s="100"/>
      <c r="D210" s="101"/>
      <c r="E210" s="101"/>
      <c r="F210" s="101"/>
      <c r="G210" s="101"/>
      <c r="H210" s="101"/>
      <c r="I210" s="101"/>
      <c r="J210" s="101"/>
      <c r="K210" s="101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</row>
    <row r="211" spans="1:64" s="53" customFormat="1">
      <c r="A211" s="7"/>
      <c r="B211" s="100"/>
      <c r="C211" s="100"/>
      <c r="D211" s="101"/>
      <c r="E211" s="101"/>
      <c r="F211" s="101"/>
      <c r="G211" s="101"/>
      <c r="H211" s="101"/>
      <c r="I211" s="101"/>
      <c r="J211" s="101"/>
      <c r="K211" s="101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</row>
    <row r="212" spans="1:64" s="53" customFormat="1">
      <c r="A212" s="7"/>
      <c r="B212" s="100"/>
      <c r="C212" s="100"/>
      <c r="D212" s="101"/>
      <c r="E212" s="101"/>
      <c r="F212" s="101"/>
      <c r="G212" s="101"/>
      <c r="H212" s="101"/>
      <c r="I212" s="101"/>
      <c r="J212" s="101"/>
      <c r="K212" s="101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</row>
    <row r="213" spans="1:64" s="53" customFormat="1">
      <c r="A213" s="7"/>
      <c r="B213" s="100"/>
      <c r="C213" s="100"/>
      <c r="D213" s="101"/>
      <c r="E213" s="101"/>
      <c r="F213" s="101"/>
      <c r="G213" s="101"/>
      <c r="H213" s="101"/>
      <c r="I213" s="101"/>
      <c r="J213" s="101"/>
      <c r="K213" s="101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</row>
    <row r="214" spans="1:64" s="53" customFormat="1">
      <c r="A214" s="7"/>
      <c r="B214" s="100"/>
      <c r="C214" s="100"/>
      <c r="D214" s="101"/>
      <c r="E214" s="101"/>
      <c r="F214" s="101"/>
      <c r="G214" s="101"/>
      <c r="H214" s="101"/>
      <c r="I214" s="101"/>
      <c r="J214" s="101"/>
      <c r="K214" s="101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</row>
    <row r="215" spans="1:64" s="53" customFormat="1">
      <c r="A215" s="7"/>
      <c r="B215" s="100"/>
      <c r="C215" s="100"/>
      <c r="D215" s="101"/>
      <c r="E215" s="101"/>
      <c r="F215" s="101"/>
      <c r="G215" s="101"/>
      <c r="H215" s="101"/>
      <c r="I215" s="101"/>
      <c r="J215" s="101"/>
      <c r="K215" s="101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</row>
    <row r="216" spans="1:64" s="53" customFormat="1">
      <c r="A216" s="7"/>
      <c r="B216" s="100"/>
      <c r="C216" s="100"/>
      <c r="D216" s="101"/>
      <c r="E216" s="101"/>
      <c r="F216" s="101"/>
      <c r="G216" s="101"/>
      <c r="H216" s="101"/>
      <c r="I216" s="101"/>
      <c r="J216" s="101"/>
      <c r="K216" s="101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</row>
    <row r="217" spans="1:64" s="53" customFormat="1">
      <c r="A217" s="7"/>
      <c r="B217" s="100"/>
      <c r="C217" s="100"/>
      <c r="D217" s="101"/>
      <c r="E217" s="101"/>
      <c r="F217" s="101"/>
      <c r="G217" s="101"/>
      <c r="H217" s="101"/>
      <c r="I217" s="101"/>
      <c r="J217" s="101"/>
      <c r="K217" s="101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</row>
    <row r="218" spans="1:64" s="53" customFormat="1">
      <c r="A218" s="7"/>
      <c r="B218" s="100"/>
      <c r="C218" s="100"/>
      <c r="D218" s="101"/>
      <c r="E218" s="101"/>
      <c r="F218" s="101"/>
      <c r="G218" s="101"/>
      <c r="H218" s="101"/>
      <c r="I218" s="101"/>
      <c r="J218" s="101"/>
      <c r="K218" s="101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</row>
    <row r="219" spans="1:64" s="53" customFormat="1">
      <c r="A219" s="7"/>
      <c r="B219" s="100"/>
      <c r="C219" s="100"/>
      <c r="D219" s="101"/>
      <c r="E219" s="101"/>
      <c r="F219" s="101"/>
      <c r="G219" s="101"/>
      <c r="H219" s="101"/>
      <c r="I219" s="101"/>
      <c r="J219" s="101"/>
      <c r="K219" s="101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</row>
    <row r="220" spans="1:64" s="53" customFormat="1">
      <c r="A220" s="7"/>
      <c r="B220" s="100"/>
      <c r="C220" s="100"/>
      <c r="D220" s="101"/>
      <c r="E220" s="101"/>
      <c r="F220" s="101"/>
      <c r="G220" s="101"/>
      <c r="H220" s="101"/>
      <c r="I220" s="101"/>
      <c r="J220" s="101"/>
      <c r="K220" s="101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</row>
    <row r="221" spans="1:64" s="53" customFormat="1">
      <c r="A221" s="7"/>
      <c r="B221" s="100"/>
      <c r="C221" s="100"/>
      <c r="D221" s="101"/>
      <c r="E221" s="101"/>
      <c r="F221" s="101"/>
      <c r="G221" s="101"/>
      <c r="H221" s="101"/>
      <c r="I221" s="101"/>
      <c r="J221" s="101"/>
      <c r="K221" s="101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</row>
    <row r="222" spans="1:64" s="53" customFormat="1">
      <c r="A222" s="7"/>
      <c r="B222" s="100"/>
      <c r="C222" s="100"/>
      <c r="D222" s="101"/>
      <c r="E222" s="101"/>
      <c r="F222" s="101"/>
      <c r="G222" s="101"/>
      <c r="H222" s="101"/>
      <c r="I222" s="101"/>
      <c r="J222" s="101"/>
      <c r="K222" s="101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</row>
    <row r="223" spans="1:64" s="53" customFormat="1">
      <c r="A223" s="7"/>
      <c r="B223" s="100"/>
      <c r="C223" s="100"/>
      <c r="D223" s="101"/>
      <c r="E223" s="101"/>
      <c r="F223" s="101"/>
      <c r="G223" s="101"/>
      <c r="H223" s="101"/>
      <c r="I223" s="101"/>
      <c r="J223" s="101"/>
      <c r="K223" s="101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</row>
    <row r="224" spans="1:64" s="53" customFormat="1">
      <c r="A224" s="7"/>
      <c r="B224" s="100"/>
      <c r="C224" s="100"/>
      <c r="D224" s="101"/>
      <c r="E224" s="101"/>
      <c r="F224" s="101"/>
      <c r="G224" s="101"/>
      <c r="H224" s="101"/>
      <c r="I224" s="101"/>
      <c r="J224" s="101"/>
      <c r="K224" s="101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</row>
    <row r="225" spans="1:64" s="53" customFormat="1">
      <c r="A225" s="7"/>
      <c r="B225" s="100"/>
      <c r="C225" s="100"/>
      <c r="D225" s="101"/>
      <c r="E225" s="101"/>
      <c r="F225" s="101"/>
      <c r="G225" s="101"/>
      <c r="H225" s="101"/>
      <c r="I225" s="101"/>
      <c r="J225" s="101"/>
      <c r="K225" s="101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</row>
    <row r="226" spans="1:64" s="53" customFormat="1">
      <c r="A226" s="7"/>
      <c r="B226" s="100"/>
      <c r="C226" s="100"/>
      <c r="D226" s="101"/>
      <c r="E226" s="101"/>
      <c r="F226" s="101"/>
      <c r="G226" s="101"/>
      <c r="H226" s="101"/>
      <c r="I226" s="101"/>
      <c r="J226" s="101"/>
      <c r="K226" s="101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</row>
    <row r="227" spans="1:64" s="53" customFormat="1">
      <c r="A227" s="7"/>
      <c r="B227" s="100"/>
      <c r="C227" s="100"/>
      <c r="D227" s="101"/>
      <c r="E227" s="101"/>
      <c r="F227" s="101"/>
      <c r="G227" s="101"/>
      <c r="H227" s="101"/>
      <c r="I227" s="101"/>
      <c r="J227" s="101"/>
      <c r="K227" s="101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</row>
    <row r="228" spans="1:64" s="53" customFormat="1">
      <c r="A228" s="7"/>
      <c r="B228" s="100"/>
      <c r="C228" s="100"/>
      <c r="D228" s="101"/>
      <c r="E228" s="101"/>
      <c r="F228" s="101"/>
      <c r="G228" s="101"/>
      <c r="H228" s="101"/>
      <c r="I228" s="101"/>
      <c r="J228" s="101"/>
      <c r="K228" s="101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</row>
    <row r="229" spans="1:64" s="53" customFormat="1">
      <c r="A229" s="7"/>
      <c r="B229" s="100"/>
      <c r="C229" s="100"/>
      <c r="D229" s="101"/>
      <c r="E229" s="101"/>
      <c r="F229" s="101"/>
      <c r="G229" s="101"/>
      <c r="H229" s="101"/>
      <c r="I229" s="101"/>
      <c r="J229" s="101"/>
      <c r="K229" s="101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</row>
    <row r="230" spans="1:64" s="53" customFormat="1">
      <c r="A230" s="7"/>
      <c r="B230" s="100"/>
      <c r="C230" s="100"/>
      <c r="D230" s="101"/>
      <c r="E230" s="101"/>
      <c r="F230" s="101"/>
      <c r="G230" s="101"/>
      <c r="H230" s="101"/>
      <c r="I230" s="101"/>
      <c r="J230" s="101"/>
      <c r="K230" s="101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</row>
    <row r="231" spans="1:64" s="53" customFormat="1">
      <c r="A231" s="7"/>
      <c r="B231" s="100"/>
      <c r="C231" s="100"/>
      <c r="D231" s="101"/>
      <c r="E231" s="101"/>
      <c r="F231" s="101"/>
      <c r="G231" s="101"/>
      <c r="H231" s="101"/>
      <c r="I231" s="101"/>
      <c r="J231" s="101"/>
      <c r="K231" s="101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</row>
    <row r="232" spans="1:64" s="53" customFormat="1">
      <c r="A232" s="7"/>
      <c r="B232" s="100"/>
      <c r="C232" s="100"/>
      <c r="D232" s="101"/>
      <c r="E232" s="101"/>
      <c r="F232" s="101"/>
      <c r="G232" s="101"/>
      <c r="H232" s="101"/>
      <c r="I232" s="101"/>
      <c r="J232" s="101"/>
      <c r="K232" s="101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</row>
    <row r="233" spans="1:64" s="53" customFormat="1">
      <c r="A233" s="7"/>
      <c r="B233" s="100"/>
      <c r="C233" s="100"/>
      <c r="D233" s="101"/>
      <c r="E233" s="101"/>
      <c r="F233" s="101"/>
      <c r="G233" s="101"/>
      <c r="H233" s="101"/>
      <c r="I233" s="101"/>
      <c r="J233" s="101"/>
      <c r="K233" s="101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</row>
    <row r="234" spans="1:64" s="53" customFormat="1">
      <c r="A234" s="7"/>
      <c r="B234" s="100"/>
      <c r="C234" s="100"/>
      <c r="D234" s="101"/>
      <c r="E234" s="101"/>
      <c r="F234" s="101"/>
      <c r="G234" s="101"/>
      <c r="H234" s="101"/>
      <c r="I234" s="101"/>
      <c r="J234" s="101"/>
      <c r="K234" s="101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</row>
    <row r="235" spans="1:64" s="53" customFormat="1">
      <c r="A235" s="7"/>
      <c r="B235" s="100"/>
      <c r="C235" s="100"/>
      <c r="D235" s="101"/>
      <c r="E235" s="101"/>
      <c r="F235" s="101"/>
      <c r="G235" s="101"/>
      <c r="H235" s="101"/>
      <c r="I235" s="101"/>
      <c r="J235" s="101"/>
      <c r="K235" s="101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</row>
    <row r="236" spans="1:64" s="53" customFormat="1">
      <c r="A236" s="7"/>
      <c r="B236" s="100"/>
      <c r="C236" s="100"/>
      <c r="D236" s="101"/>
      <c r="E236" s="101"/>
      <c r="F236" s="101"/>
      <c r="G236" s="101"/>
      <c r="H236" s="101"/>
      <c r="I236" s="101"/>
      <c r="J236" s="101"/>
      <c r="K236" s="101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</row>
    <row r="237" spans="1:64" s="53" customFormat="1">
      <c r="A237" s="7"/>
      <c r="B237" s="100"/>
      <c r="C237" s="100"/>
      <c r="D237" s="101"/>
      <c r="E237" s="101"/>
      <c r="F237" s="101"/>
      <c r="G237" s="101"/>
      <c r="H237" s="101"/>
      <c r="I237" s="101"/>
      <c r="J237" s="101"/>
      <c r="K237" s="101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</row>
    <row r="238" spans="1:64" s="53" customFormat="1">
      <c r="A238" s="7"/>
      <c r="B238" s="100"/>
      <c r="C238" s="100"/>
      <c r="D238" s="101"/>
      <c r="E238" s="101"/>
      <c r="F238" s="101"/>
      <c r="G238" s="101"/>
      <c r="H238" s="101"/>
      <c r="I238" s="101"/>
      <c r="J238" s="101"/>
      <c r="K238" s="101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</row>
    <row r="239" spans="1:64" s="53" customFormat="1">
      <c r="A239" s="7"/>
      <c r="B239" s="100"/>
      <c r="C239" s="100"/>
      <c r="D239" s="101"/>
      <c r="E239" s="101"/>
      <c r="F239" s="101"/>
      <c r="G239" s="101"/>
      <c r="H239" s="101"/>
      <c r="I239" s="101"/>
      <c r="J239" s="101"/>
      <c r="K239" s="101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</row>
    <row r="240" spans="1:64" s="53" customFormat="1">
      <c r="A240" s="7"/>
      <c r="B240" s="100"/>
      <c r="C240" s="100"/>
      <c r="D240" s="101"/>
      <c r="E240" s="101"/>
      <c r="F240" s="101"/>
      <c r="G240" s="101"/>
      <c r="H240" s="101"/>
      <c r="I240" s="101"/>
      <c r="J240" s="101"/>
      <c r="K240" s="101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</row>
    <row r="241" spans="1:64" s="53" customFormat="1">
      <c r="A241" s="7"/>
      <c r="B241" s="100"/>
      <c r="C241" s="100"/>
      <c r="D241" s="101"/>
      <c r="E241" s="101"/>
      <c r="F241" s="101"/>
      <c r="G241" s="101"/>
      <c r="H241" s="101"/>
      <c r="I241" s="101"/>
      <c r="J241" s="101"/>
      <c r="K241" s="101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</row>
    <row r="242" spans="1:64" s="53" customFormat="1">
      <c r="A242" s="7"/>
      <c r="B242" s="100"/>
      <c r="C242" s="100"/>
      <c r="D242" s="101"/>
      <c r="E242" s="101"/>
      <c r="F242" s="101"/>
      <c r="G242" s="101"/>
      <c r="H242" s="101"/>
      <c r="I242" s="101"/>
      <c r="J242" s="101"/>
      <c r="K242" s="101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</row>
    <row r="243" spans="1:64" s="53" customFormat="1">
      <c r="A243" s="7"/>
      <c r="B243" s="100"/>
      <c r="C243" s="100"/>
      <c r="D243" s="101"/>
      <c r="E243" s="101"/>
      <c r="F243" s="101"/>
      <c r="G243" s="101"/>
      <c r="H243" s="101"/>
      <c r="I243" s="101"/>
      <c r="J243" s="101"/>
      <c r="K243" s="101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</row>
    <row r="244" spans="1:64" s="53" customFormat="1">
      <c r="A244" s="7"/>
      <c r="B244" s="100"/>
      <c r="C244" s="100"/>
      <c r="D244" s="101"/>
      <c r="E244" s="101"/>
      <c r="F244" s="101"/>
      <c r="G244" s="101"/>
      <c r="H244" s="101"/>
      <c r="I244" s="101"/>
      <c r="J244" s="101"/>
      <c r="K244" s="101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</row>
    <row r="245" spans="1:64" s="53" customFormat="1">
      <c r="A245" s="7"/>
      <c r="B245" s="100"/>
      <c r="C245" s="100"/>
      <c r="D245" s="101"/>
      <c r="E245" s="101"/>
      <c r="F245" s="101"/>
      <c r="G245" s="101"/>
      <c r="H245" s="101"/>
      <c r="I245" s="101"/>
      <c r="J245" s="101"/>
      <c r="K245" s="101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</row>
    <row r="246" spans="1:64" s="53" customFormat="1">
      <c r="A246" s="7"/>
      <c r="B246" s="100"/>
      <c r="C246" s="100"/>
      <c r="D246" s="101"/>
      <c r="E246" s="101"/>
      <c r="F246" s="101"/>
      <c r="G246" s="101"/>
      <c r="H246" s="101"/>
      <c r="I246" s="101"/>
      <c r="J246" s="101"/>
      <c r="K246" s="101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</row>
    <row r="247" spans="1:64" s="53" customFormat="1">
      <c r="A247" s="7"/>
      <c r="B247" s="100"/>
      <c r="C247" s="100"/>
      <c r="D247" s="101"/>
      <c r="E247" s="101"/>
      <c r="F247" s="101"/>
      <c r="G247" s="101"/>
      <c r="H247" s="101"/>
      <c r="I247" s="101"/>
      <c r="J247" s="101"/>
      <c r="K247" s="101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</row>
    <row r="248" spans="1:64" s="53" customFormat="1">
      <c r="A248" s="7"/>
      <c r="B248" s="100"/>
      <c r="C248" s="100"/>
      <c r="D248" s="101"/>
      <c r="E248" s="101"/>
      <c r="F248" s="101"/>
      <c r="G248" s="101"/>
      <c r="H248" s="101"/>
      <c r="I248" s="101"/>
      <c r="J248" s="101"/>
      <c r="K248" s="101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</row>
    <row r="249" spans="1:64" s="53" customFormat="1">
      <c r="A249" s="7"/>
      <c r="B249" s="100"/>
      <c r="C249" s="100"/>
      <c r="D249" s="101"/>
      <c r="E249" s="101"/>
      <c r="F249" s="101"/>
      <c r="G249" s="101"/>
      <c r="H249" s="101"/>
      <c r="I249" s="101"/>
      <c r="J249" s="101"/>
      <c r="K249" s="101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</row>
    <row r="250" spans="1:64" s="53" customFormat="1">
      <c r="A250" s="7"/>
      <c r="B250" s="100"/>
      <c r="C250" s="100"/>
      <c r="D250" s="101"/>
      <c r="E250" s="101"/>
      <c r="F250" s="101"/>
      <c r="G250" s="101"/>
      <c r="H250" s="101"/>
      <c r="I250" s="101"/>
      <c r="J250" s="101"/>
      <c r="K250" s="101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</row>
    <row r="251" spans="1:64" s="53" customFormat="1">
      <c r="A251" s="7"/>
      <c r="B251" s="100"/>
      <c r="C251" s="100"/>
      <c r="D251" s="101"/>
      <c r="E251" s="101"/>
      <c r="F251" s="101"/>
      <c r="G251" s="101"/>
      <c r="H251" s="101"/>
      <c r="I251" s="101"/>
      <c r="J251" s="101"/>
      <c r="K251" s="101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</row>
    <row r="252" spans="1:64" s="53" customFormat="1">
      <c r="A252" s="7"/>
      <c r="B252" s="100"/>
      <c r="C252" s="100"/>
      <c r="D252" s="101"/>
      <c r="E252" s="101"/>
      <c r="F252" s="101"/>
      <c r="G252" s="101"/>
      <c r="H252" s="101"/>
      <c r="I252" s="101"/>
      <c r="J252" s="101"/>
      <c r="K252" s="101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</row>
    <row r="253" spans="1:64" s="53" customFormat="1">
      <c r="A253" s="7"/>
      <c r="B253" s="100"/>
      <c r="C253" s="100"/>
      <c r="D253" s="101"/>
      <c r="E253" s="101"/>
      <c r="F253" s="101"/>
      <c r="G253" s="101"/>
      <c r="H253" s="101"/>
      <c r="I253" s="101"/>
      <c r="J253" s="101"/>
      <c r="K253" s="101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</row>
    <row r="254" spans="1:64" s="53" customFormat="1">
      <c r="A254" s="7"/>
      <c r="B254" s="100"/>
      <c r="C254" s="100"/>
      <c r="D254" s="101"/>
      <c r="E254" s="101"/>
      <c r="F254" s="101"/>
      <c r="G254" s="101"/>
      <c r="H254" s="101"/>
      <c r="I254" s="101"/>
      <c r="J254" s="101"/>
      <c r="K254" s="101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</row>
    <row r="255" spans="1:64" s="53" customFormat="1">
      <c r="A255" s="7"/>
      <c r="B255" s="100"/>
      <c r="C255" s="100"/>
      <c r="D255" s="101"/>
      <c r="E255" s="101"/>
      <c r="F255" s="101"/>
      <c r="G255" s="101"/>
      <c r="H255" s="101"/>
      <c r="I255" s="101"/>
      <c r="J255" s="101"/>
      <c r="K255" s="101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</row>
    <row r="256" spans="1:64" s="53" customFormat="1">
      <c r="A256" s="7"/>
      <c r="B256" s="100"/>
      <c r="C256" s="100"/>
      <c r="D256" s="101"/>
      <c r="E256" s="101"/>
      <c r="F256" s="101"/>
      <c r="G256" s="101"/>
      <c r="H256" s="101"/>
      <c r="I256" s="101"/>
      <c r="J256" s="101"/>
      <c r="K256" s="101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</row>
    <row r="257" spans="1:64" s="53" customFormat="1">
      <c r="A257" s="7"/>
      <c r="B257" s="100"/>
      <c r="C257" s="100"/>
      <c r="D257" s="101"/>
      <c r="E257" s="101"/>
      <c r="F257" s="101"/>
      <c r="G257" s="101"/>
      <c r="H257" s="101"/>
      <c r="I257" s="101"/>
      <c r="J257" s="101"/>
      <c r="K257" s="101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</row>
    <row r="258" spans="1:64" s="53" customFormat="1">
      <c r="A258" s="7"/>
      <c r="B258" s="100"/>
      <c r="C258" s="100"/>
      <c r="D258" s="101"/>
      <c r="E258" s="101"/>
      <c r="F258" s="101"/>
      <c r="G258" s="101"/>
      <c r="H258" s="101"/>
      <c r="I258" s="101"/>
      <c r="J258" s="101"/>
      <c r="K258" s="101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</row>
    <row r="259" spans="1:64" s="53" customFormat="1">
      <c r="A259" s="7"/>
      <c r="B259" s="100"/>
      <c r="C259" s="100"/>
      <c r="D259" s="101"/>
      <c r="E259" s="101"/>
      <c r="F259" s="101"/>
      <c r="G259" s="101"/>
      <c r="H259" s="101"/>
      <c r="I259" s="101"/>
      <c r="J259" s="101"/>
      <c r="K259" s="101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</row>
    <row r="260" spans="1:64" s="53" customFormat="1">
      <c r="A260" s="7"/>
      <c r="B260" s="100"/>
      <c r="C260" s="100"/>
      <c r="D260" s="101"/>
      <c r="E260" s="101"/>
      <c r="F260" s="101"/>
      <c r="G260" s="101"/>
      <c r="H260" s="101"/>
      <c r="I260" s="101"/>
      <c r="J260" s="101"/>
      <c r="K260" s="101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</row>
    <row r="261" spans="1:64" s="53" customFormat="1">
      <c r="A261" s="7"/>
      <c r="B261" s="100"/>
      <c r="C261" s="100"/>
      <c r="D261" s="101"/>
      <c r="E261" s="101"/>
      <c r="F261" s="101"/>
      <c r="G261" s="101"/>
      <c r="H261" s="101"/>
      <c r="I261" s="101"/>
      <c r="J261" s="101"/>
      <c r="K261" s="101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</row>
    <row r="262" spans="1:64" s="53" customFormat="1">
      <c r="A262" s="7"/>
      <c r="B262" s="100"/>
      <c r="C262" s="100"/>
      <c r="D262" s="101"/>
      <c r="E262" s="101"/>
      <c r="F262" s="101"/>
      <c r="G262" s="101"/>
      <c r="H262" s="101"/>
      <c r="I262" s="101"/>
      <c r="J262" s="101"/>
      <c r="K262" s="101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</row>
    <row r="263" spans="1:64" s="53" customFormat="1">
      <c r="A263" s="7"/>
      <c r="B263" s="100"/>
      <c r="C263" s="100"/>
      <c r="D263" s="101"/>
      <c r="E263" s="101"/>
      <c r="F263" s="101"/>
      <c r="G263" s="101"/>
      <c r="H263" s="101"/>
      <c r="I263" s="101"/>
      <c r="J263" s="101"/>
      <c r="K263" s="101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</row>
    <row r="264" spans="1:64" s="53" customFormat="1">
      <c r="A264" s="7"/>
      <c r="B264" s="100"/>
      <c r="C264" s="100"/>
      <c r="D264" s="101"/>
      <c r="E264" s="101"/>
      <c r="F264" s="101"/>
      <c r="G264" s="101"/>
      <c r="H264" s="101"/>
      <c r="I264" s="101"/>
      <c r="J264" s="101"/>
      <c r="K264" s="101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</row>
    <row r="265" spans="1:64" s="53" customFormat="1">
      <c r="A265" s="7"/>
      <c r="B265" s="100"/>
      <c r="C265" s="100"/>
      <c r="D265" s="101"/>
      <c r="E265" s="101"/>
      <c r="F265" s="101"/>
      <c r="G265" s="101"/>
      <c r="H265" s="101"/>
      <c r="I265" s="101"/>
      <c r="J265" s="101"/>
      <c r="K265" s="101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</row>
    <row r="266" spans="1:64" s="53" customFormat="1">
      <c r="A266" s="7"/>
      <c r="B266" s="100"/>
      <c r="C266" s="100"/>
      <c r="D266" s="101"/>
      <c r="E266" s="101"/>
      <c r="F266" s="101"/>
      <c r="G266" s="101"/>
      <c r="H266" s="101"/>
      <c r="I266" s="101"/>
      <c r="J266" s="101"/>
      <c r="K266" s="101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</row>
    <row r="267" spans="1:64" s="53" customFormat="1">
      <c r="A267" s="7"/>
      <c r="B267" s="100"/>
      <c r="C267" s="100"/>
      <c r="D267" s="101"/>
      <c r="E267" s="101"/>
      <c r="F267" s="101"/>
      <c r="G267" s="101"/>
      <c r="H267" s="101"/>
      <c r="I267" s="101"/>
      <c r="J267" s="101"/>
      <c r="K267" s="101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</row>
    <row r="268" spans="1:64" s="53" customFormat="1">
      <c r="A268" s="7"/>
      <c r="B268" s="100"/>
      <c r="C268" s="100"/>
      <c r="D268" s="101"/>
      <c r="E268" s="101"/>
      <c r="F268" s="101"/>
      <c r="G268" s="101"/>
      <c r="H268" s="101"/>
      <c r="I268" s="101"/>
      <c r="J268" s="101"/>
      <c r="K268" s="101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</row>
    <row r="269" spans="1:64" s="53" customFormat="1">
      <c r="A269" s="7"/>
      <c r="B269" s="100"/>
      <c r="C269" s="100"/>
      <c r="D269" s="101"/>
      <c r="E269" s="101"/>
      <c r="F269" s="101"/>
      <c r="G269" s="101"/>
      <c r="H269" s="101"/>
      <c r="I269" s="101"/>
      <c r="J269" s="101"/>
      <c r="K269" s="101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</row>
    <row r="270" spans="1:64" s="53" customFormat="1">
      <c r="A270" s="7"/>
      <c r="B270" s="100"/>
      <c r="C270" s="100"/>
      <c r="D270" s="101"/>
      <c r="E270" s="101"/>
      <c r="F270" s="101"/>
      <c r="G270" s="101"/>
      <c r="H270" s="101"/>
      <c r="I270" s="101"/>
      <c r="J270" s="101"/>
      <c r="K270" s="101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</row>
    <row r="271" spans="1:64" s="53" customFormat="1">
      <c r="A271" s="7"/>
      <c r="B271" s="100"/>
      <c r="C271" s="100"/>
      <c r="D271" s="101"/>
      <c r="E271" s="101"/>
      <c r="F271" s="101"/>
      <c r="G271" s="101"/>
      <c r="H271" s="101"/>
      <c r="I271" s="101"/>
      <c r="J271" s="101"/>
      <c r="K271" s="101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</row>
    <row r="272" spans="1:64" s="53" customFormat="1">
      <c r="A272" s="7"/>
      <c r="B272" s="100"/>
      <c r="C272" s="100"/>
      <c r="D272" s="101"/>
      <c r="E272" s="101"/>
      <c r="F272" s="101"/>
      <c r="G272" s="101"/>
      <c r="H272" s="101"/>
      <c r="I272" s="101"/>
      <c r="J272" s="101"/>
      <c r="K272" s="101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</row>
    <row r="273" spans="1:64" s="53" customFormat="1">
      <c r="A273" s="7"/>
      <c r="B273" s="100"/>
      <c r="C273" s="100"/>
      <c r="D273" s="101"/>
      <c r="E273" s="101"/>
      <c r="F273" s="101"/>
      <c r="G273" s="101"/>
      <c r="H273" s="101"/>
      <c r="I273" s="101"/>
      <c r="J273" s="101"/>
      <c r="K273" s="101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</row>
    <row r="274" spans="1:64" s="53" customFormat="1">
      <c r="A274" s="7"/>
      <c r="B274" s="100"/>
      <c r="C274" s="100"/>
      <c r="D274" s="101"/>
      <c r="E274" s="101"/>
      <c r="F274" s="101"/>
      <c r="G274" s="101"/>
      <c r="H274" s="101"/>
      <c r="I274" s="101"/>
      <c r="J274" s="101"/>
      <c r="K274" s="101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</row>
    <row r="275" spans="1:64" s="53" customFormat="1">
      <c r="A275" s="7"/>
      <c r="B275" s="100"/>
      <c r="C275" s="100"/>
      <c r="D275" s="101"/>
      <c r="E275" s="101"/>
      <c r="F275" s="101"/>
      <c r="G275" s="101"/>
      <c r="H275" s="101"/>
      <c r="I275" s="101"/>
      <c r="J275" s="101"/>
      <c r="K275" s="101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</row>
    <row r="276" spans="1:64" s="53" customFormat="1">
      <c r="A276" s="7"/>
      <c r="B276" s="100"/>
      <c r="C276" s="100"/>
      <c r="D276" s="101"/>
      <c r="E276" s="101"/>
      <c r="F276" s="101"/>
      <c r="G276" s="101"/>
      <c r="H276" s="101"/>
      <c r="I276" s="101"/>
      <c r="J276" s="101"/>
      <c r="K276" s="101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</row>
    <row r="277" spans="1:64" s="53" customFormat="1">
      <c r="A277" s="7"/>
      <c r="B277" s="100"/>
      <c r="C277" s="100"/>
      <c r="D277" s="101"/>
      <c r="E277" s="101"/>
      <c r="F277" s="101"/>
      <c r="G277" s="101"/>
      <c r="H277" s="101"/>
      <c r="I277" s="101"/>
      <c r="J277" s="101"/>
      <c r="K277" s="101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</row>
    <row r="278" spans="1:64" s="53" customFormat="1">
      <c r="A278" s="7"/>
      <c r="B278" s="100"/>
      <c r="C278" s="100"/>
      <c r="D278" s="101"/>
      <c r="E278" s="101"/>
      <c r="F278" s="101"/>
      <c r="G278" s="101"/>
      <c r="H278" s="101"/>
      <c r="I278" s="101"/>
      <c r="J278" s="101"/>
      <c r="K278" s="101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</row>
    <row r="279" spans="1:64" s="53" customFormat="1">
      <c r="A279" s="7"/>
      <c r="B279" s="100"/>
      <c r="C279" s="100"/>
      <c r="D279" s="101"/>
      <c r="E279" s="101"/>
      <c r="F279" s="101"/>
      <c r="G279" s="101"/>
      <c r="H279" s="101"/>
      <c r="I279" s="101"/>
      <c r="J279" s="101"/>
      <c r="K279" s="101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</row>
    <row r="280" spans="1:64" s="53" customFormat="1">
      <c r="A280" s="7"/>
      <c r="B280" s="100"/>
      <c r="C280" s="100"/>
      <c r="D280" s="101"/>
      <c r="E280" s="101"/>
      <c r="F280" s="101"/>
      <c r="G280" s="101"/>
      <c r="H280" s="101"/>
      <c r="I280" s="101"/>
      <c r="J280" s="101"/>
      <c r="K280" s="101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</row>
    <row r="281" spans="1:64" s="53" customFormat="1">
      <c r="A281" s="7"/>
      <c r="B281" s="100"/>
      <c r="C281" s="100"/>
      <c r="D281" s="101"/>
      <c r="E281" s="101"/>
      <c r="F281" s="101"/>
      <c r="G281" s="101"/>
      <c r="H281" s="101"/>
      <c r="I281" s="101"/>
      <c r="J281" s="101"/>
      <c r="K281" s="101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</row>
    <row r="282" spans="1:64" s="53" customFormat="1">
      <c r="A282" s="7"/>
      <c r="B282" s="100"/>
      <c r="C282" s="100"/>
      <c r="D282" s="101"/>
      <c r="E282" s="101"/>
      <c r="F282" s="101"/>
      <c r="G282" s="101"/>
      <c r="H282" s="101"/>
      <c r="I282" s="101"/>
      <c r="J282" s="101"/>
      <c r="K282" s="101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</row>
    <row r="283" spans="1:64" s="53" customFormat="1">
      <c r="A283" s="7"/>
      <c r="B283" s="100"/>
      <c r="C283" s="100"/>
      <c r="D283" s="101"/>
      <c r="E283" s="101"/>
      <c r="F283" s="101"/>
      <c r="G283" s="101"/>
      <c r="H283" s="101"/>
      <c r="I283" s="101"/>
      <c r="J283" s="101"/>
      <c r="K283" s="101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</row>
    <row r="284" spans="1:64" s="53" customFormat="1">
      <c r="A284" s="7"/>
      <c r="B284" s="100"/>
      <c r="C284" s="100"/>
      <c r="D284" s="101"/>
      <c r="E284" s="101"/>
      <c r="F284" s="101"/>
      <c r="G284" s="101"/>
      <c r="H284" s="101"/>
      <c r="I284" s="101"/>
      <c r="J284" s="101"/>
      <c r="K284" s="101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</row>
    <row r="285" spans="1:64" s="53" customFormat="1">
      <c r="A285" s="7"/>
      <c r="B285" s="100"/>
      <c r="C285" s="100"/>
      <c r="D285" s="101"/>
      <c r="E285" s="101"/>
      <c r="F285" s="101"/>
      <c r="G285" s="101"/>
      <c r="H285" s="101"/>
      <c r="I285" s="101"/>
      <c r="J285" s="101"/>
      <c r="K285" s="101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</row>
    <row r="286" spans="1:64" s="53" customFormat="1">
      <c r="A286" s="7"/>
      <c r="B286" s="100"/>
      <c r="C286" s="100"/>
      <c r="D286" s="101"/>
      <c r="E286" s="101"/>
      <c r="F286" s="101"/>
      <c r="G286" s="101"/>
      <c r="H286" s="101"/>
      <c r="I286" s="101"/>
      <c r="J286" s="101"/>
      <c r="K286" s="101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</row>
    <row r="287" spans="1:64" s="53" customFormat="1">
      <c r="A287" s="7"/>
      <c r="B287" s="100"/>
      <c r="C287" s="100"/>
      <c r="D287" s="101"/>
      <c r="E287" s="101"/>
      <c r="F287" s="101"/>
      <c r="G287" s="101"/>
      <c r="H287" s="101"/>
      <c r="I287" s="101"/>
      <c r="J287" s="101"/>
      <c r="K287" s="101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</row>
    <row r="288" spans="1:64" s="53" customFormat="1">
      <c r="A288" s="7"/>
      <c r="B288" s="100"/>
      <c r="C288" s="100"/>
      <c r="D288" s="101"/>
      <c r="E288" s="101"/>
      <c r="F288" s="101"/>
      <c r="G288" s="101"/>
      <c r="H288" s="101"/>
      <c r="I288" s="101"/>
      <c r="J288" s="101"/>
      <c r="K288" s="101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</row>
    <row r="289" spans="1:64" s="53" customFormat="1">
      <c r="A289" s="7"/>
      <c r="B289" s="100"/>
      <c r="C289" s="100"/>
      <c r="D289" s="101"/>
      <c r="E289" s="101"/>
      <c r="F289" s="101"/>
      <c r="G289" s="101"/>
      <c r="H289" s="101"/>
      <c r="I289" s="101"/>
      <c r="J289" s="101"/>
      <c r="K289" s="101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</row>
    <row r="290" spans="1:64" s="53" customFormat="1">
      <c r="A290" s="7"/>
      <c r="B290" s="100"/>
      <c r="C290" s="100"/>
      <c r="D290" s="101"/>
      <c r="E290" s="101"/>
      <c r="F290" s="101"/>
      <c r="G290" s="101"/>
      <c r="H290" s="101"/>
      <c r="I290" s="101"/>
      <c r="J290" s="101"/>
      <c r="K290" s="101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</row>
    <row r="291" spans="1:64" s="53" customFormat="1">
      <c r="A291" s="7"/>
      <c r="B291" s="100"/>
      <c r="C291" s="100"/>
      <c r="D291" s="101"/>
      <c r="E291" s="101"/>
      <c r="F291" s="101"/>
      <c r="G291" s="101"/>
      <c r="H291" s="101"/>
      <c r="I291" s="101"/>
      <c r="J291" s="101"/>
      <c r="K291" s="101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</row>
    <row r="292" spans="1:64" s="53" customFormat="1">
      <c r="A292" s="7"/>
      <c r="B292" s="100"/>
      <c r="C292" s="100"/>
      <c r="D292" s="101"/>
      <c r="E292" s="101"/>
      <c r="F292" s="101"/>
      <c r="G292" s="101"/>
      <c r="H292" s="101"/>
      <c r="I292" s="101"/>
      <c r="J292" s="101"/>
      <c r="K292" s="101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</row>
    <row r="293" spans="1:64" s="53" customFormat="1">
      <c r="A293" s="7"/>
      <c r="B293" s="100"/>
      <c r="C293" s="100"/>
      <c r="D293" s="101"/>
      <c r="E293" s="101"/>
      <c r="F293" s="101"/>
      <c r="G293" s="101"/>
      <c r="H293" s="101"/>
      <c r="I293" s="101"/>
      <c r="J293" s="101"/>
      <c r="K293" s="101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</row>
    <row r="294" spans="1:64" s="53" customFormat="1">
      <c r="A294" s="7"/>
      <c r="B294" s="100"/>
      <c r="C294" s="100"/>
      <c r="D294" s="101"/>
      <c r="E294" s="101"/>
      <c r="F294" s="101"/>
      <c r="G294" s="101"/>
      <c r="H294" s="101"/>
      <c r="I294" s="101"/>
      <c r="J294" s="101"/>
      <c r="K294" s="101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</row>
    <row r="295" spans="1:64" s="53" customFormat="1">
      <c r="A295" s="7"/>
      <c r="B295" s="100"/>
      <c r="C295" s="100"/>
      <c r="D295" s="101"/>
      <c r="E295" s="101"/>
      <c r="F295" s="101"/>
      <c r="G295" s="101"/>
      <c r="H295" s="101"/>
      <c r="I295" s="101"/>
      <c r="J295" s="101"/>
      <c r="K295" s="101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</row>
    <row r="296" spans="1:64" s="53" customFormat="1">
      <c r="A296" s="7"/>
      <c r="B296" s="100"/>
      <c r="C296" s="100"/>
      <c r="D296" s="101"/>
      <c r="E296" s="101"/>
      <c r="F296" s="101"/>
      <c r="G296" s="101"/>
      <c r="H296" s="101"/>
      <c r="I296" s="101"/>
      <c r="J296" s="101"/>
      <c r="K296" s="101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</row>
    <row r="297" spans="1:64" s="53" customFormat="1">
      <c r="A297" s="7"/>
      <c r="B297" s="100"/>
      <c r="C297" s="100"/>
      <c r="D297" s="101"/>
      <c r="E297" s="101"/>
      <c r="F297" s="101"/>
      <c r="G297" s="101"/>
      <c r="H297" s="101"/>
      <c r="I297" s="101"/>
      <c r="J297" s="101"/>
      <c r="K297" s="101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</row>
    <row r="298" spans="1:64" s="53" customFormat="1">
      <c r="A298" s="7"/>
      <c r="B298" s="100"/>
      <c r="C298" s="100"/>
      <c r="D298" s="101"/>
      <c r="E298" s="101"/>
      <c r="F298" s="101"/>
      <c r="G298" s="101"/>
      <c r="H298" s="101"/>
      <c r="I298" s="101"/>
      <c r="J298" s="101"/>
      <c r="K298" s="101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</row>
    <row r="299" spans="1:64" s="53" customFormat="1">
      <c r="A299" s="7"/>
      <c r="B299" s="100"/>
      <c r="C299" s="100"/>
      <c r="D299" s="101"/>
      <c r="E299" s="101"/>
      <c r="F299" s="101"/>
      <c r="G299" s="101"/>
      <c r="H299" s="101"/>
      <c r="I299" s="101"/>
      <c r="J299" s="101"/>
      <c r="K299" s="101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</row>
    <row r="300" spans="1:64" s="53" customFormat="1">
      <c r="A300" s="7"/>
      <c r="B300" s="100"/>
      <c r="C300" s="100"/>
      <c r="D300" s="101"/>
      <c r="E300" s="101"/>
      <c r="F300" s="101"/>
      <c r="G300" s="101"/>
      <c r="H300" s="101"/>
      <c r="I300" s="101"/>
      <c r="J300" s="101"/>
      <c r="K300" s="101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</row>
    <row r="301" spans="1:64" s="53" customFormat="1">
      <c r="A301" s="7"/>
      <c r="B301" s="100"/>
      <c r="C301" s="100"/>
      <c r="D301" s="101"/>
      <c r="E301" s="101"/>
      <c r="F301" s="101"/>
      <c r="G301" s="101"/>
      <c r="H301" s="101"/>
      <c r="I301" s="101"/>
      <c r="J301" s="101"/>
      <c r="K301" s="101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</row>
    <row r="302" spans="1:64" s="53" customFormat="1">
      <c r="A302" s="7"/>
      <c r="B302" s="100"/>
      <c r="C302" s="100"/>
      <c r="D302" s="101"/>
      <c r="E302" s="101"/>
      <c r="F302" s="101"/>
      <c r="G302" s="101"/>
      <c r="H302" s="101"/>
      <c r="I302" s="101"/>
      <c r="J302" s="101"/>
      <c r="K302" s="101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</row>
    <row r="303" spans="1:64" s="53" customFormat="1">
      <c r="A303" s="7"/>
      <c r="B303" s="100"/>
      <c r="C303" s="100"/>
      <c r="D303" s="101"/>
      <c r="E303" s="101"/>
      <c r="F303" s="101"/>
      <c r="G303" s="101"/>
      <c r="H303" s="101"/>
      <c r="I303" s="101"/>
      <c r="J303" s="101"/>
      <c r="K303" s="101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</row>
    <row r="304" spans="1:64" s="53" customFormat="1">
      <c r="A304" s="7"/>
      <c r="B304" s="100"/>
      <c r="C304" s="100"/>
      <c r="D304" s="101"/>
      <c r="E304" s="101"/>
      <c r="F304" s="101"/>
      <c r="G304" s="101"/>
      <c r="H304" s="101"/>
      <c r="I304" s="101"/>
      <c r="J304" s="101"/>
      <c r="K304" s="101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</row>
    <row r="305" spans="1:64" s="53" customFormat="1">
      <c r="A305" s="7"/>
      <c r="B305" s="100"/>
      <c r="C305" s="100"/>
      <c r="D305" s="101"/>
      <c r="E305" s="101"/>
      <c r="F305" s="101"/>
      <c r="G305" s="101"/>
      <c r="H305" s="101"/>
      <c r="I305" s="101"/>
      <c r="J305" s="101"/>
      <c r="K305" s="101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</row>
    <row r="306" spans="1:64" s="53" customFormat="1">
      <c r="A306" s="7"/>
      <c r="B306" s="100"/>
      <c r="C306" s="100"/>
      <c r="D306" s="101"/>
      <c r="E306" s="101"/>
      <c r="F306" s="101"/>
      <c r="G306" s="101"/>
      <c r="H306" s="101"/>
      <c r="I306" s="101"/>
      <c r="J306" s="101"/>
      <c r="K306" s="101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</row>
    <row r="307" spans="1:64" s="53" customFormat="1">
      <c r="A307" s="7"/>
      <c r="B307" s="100"/>
      <c r="C307" s="100"/>
      <c r="D307" s="101"/>
      <c r="E307" s="101"/>
      <c r="F307" s="101"/>
      <c r="G307" s="101"/>
      <c r="H307" s="101"/>
      <c r="I307" s="101"/>
      <c r="J307" s="101"/>
      <c r="K307" s="101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</row>
    <row r="308" spans="1:64" s="53" customFormat="1">
      <c r="A308" s="7"/>
      <c r="B308" s="100"/>
      <c r="C308" s="100"/>
      <c r="D308" s="101"/>
      <c r="E308" s="101"/>
      <c r="F308" s="101"/>
      <c r="G308" s="101"/>
      <c r="H308" s="101"/>
      <c r="I308" s="101"/>
      <c r="J308" s="101"/>
      <c r="K308" s="101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</row>
    <row r="309" spans="1:64" s="53" customFormat="1">
      <c r="A309" s="7"/>
      <c r="B309" s="100"/>
      <c r="C309" s="100"/>
      <c r="D309" s="101"/>
      <c r="E309" s="101"/>
      <c r="F309" s="101"/>
      <c r="G309" s="101"/>
      <c r="H309" s="101"/>
      <c r="I309" s="101"/>
      <c r="J309" s="101"/>
      <c r="K309" s="101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</row>
    <row r="310" spans="1:64" s="53" customFormat="1">
      <c r="A310" s="7"/>
      <c r="B310" s="100"/>
      <c r="C310" s="100"/>
      <c r="D310" s="101"/>
      <c r="E310" s="101"/>
      <c r="F310" s="101"/>
      <c r="G310" s="101"/>
      <c r="H310" s="101"/>
      <c r="I310" s="101"/>
      <c r="J310" s="101"/>
      <c r="K310" s="101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</row>
    <row r="311" spans="1:64" s="53" customFormat="1">
      <c r="A311" s="7"/>
      <c r="B311" s="100"/>
      <c r="C311" s="100"/>
      <c r="D311" s="101"/>
      <c r="E311" s="101"/>
      <c r="F311" s="101"/>
      <c r="G311" s="101"/>
      <c r="H311" s="101"/>
      <c r="I311" s="101"/>
      <c r="J311" s="101"/>
      <c r="K311" s="101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</row>
    <row r="312" spans="1:64" s="53" customFormat="1">
      <c r="A312" s="7"/>
      <c r="B312" s="100"/>
      <c r="C312" s="100"/>
      <c r="D312" s="101"/>
      <c r="E312" s="101"/>
      <c r="F312" s="101"/>
      <c r="G312" s="101"/>
      <c r="H312" s="101"/>
      <c r="I312" s="101"/>
      <c r="J312" s="101"/>
      <c r="K312" s="101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</row>
    <row r="313" spans="1:64" s="53" customFormat="1">
      <c r="A313" s="7"/>
      <c r="B313" s="100"/>
      <c r="C313" s="100"/>
      <c r="D313" s="101"/>
      <c r="E313" s="101"/>
      <c r="F313" s="101"/>
      <c r="G313" s="101"/>
      <c r="H313" s="101"/>
      <c r="I313" s="101"/>
      <c r="J313" s="101"/>
      <c r="K313" s="101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</row>
    <row r="314" spans="1:64" s="53" customFormat="1">
      <c r="A314" s="7"/>
      <c r="B314" s="100"/>
      <c r="C314" s="100"/>
      <c r="D314" s="101"/>
      <c r="E314" s="101"/>
      <c r="F314" s="101"/>
      <c r="G314" s="101"/>
      <c r="H314" s="101"/>
      <c r="I314" s="101"/>
      <c r="J314" s="101"/>
      <c r="K314" s="101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</row>
    <row r="315" spans="1:64" s="53" customFormat="1">
      <c r="A315" s="7"/>
      <c r="B315" s="100"/>
      <c r="C315" s="100"/>
      <c r="D315" s="101"/>
      <c r="E315" s="101"/>
      <c r="F315" s="101"/>
      <c r="G315" s="101"/>
      <c r="H315" s="101"/>
      <c r="I315" s="101"/>
      <c r="J315" s="101"/>
      <c r="K315" s="101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</row>
    <row r="316" spans="1:64" s="53" customFormat="1">
      <c r="A316" s="7"/>
      <c r="B316" s="100"/>
      <c r="C316" s="100"/>
      <c r="D316" s="101"/>
      <c r="E316" s="101"/>
      <c r="F316" s="101"/>
      <c r="G316" s="101"/>
      <c r="H316" s="101"/>
      <c r="I316" s="101"/>
      <c r="J316" s="101"/>
      <c r="K316" s="101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</row>
    <row r="317" spans="1:64" s="53" customFormat="1">
      <c r="A317" s="7"/>
      <c r="B317" s="100"/>
      <c r="C317" s="100"/>
      <c r="D317" s="101"/>
      <c r="E317" s="101"/>
      <c r="F317" s="101"/>
      <c r="G317" s="101"/>
      <c r="H317" s="101"/>
      <c r="I317" s="101"/>
      <c r="J317" s="101"/>
      <c r="K317" s="101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</row>
    <row r="318" spans="1:64" s="53" customFormat="1">
      <c r="A318" s="7"/>
      <c r="B318" s="100"/>
      <c r="C318" s="100"/>
      <c r="D318" s="101"/>
      <c r="E318" s="101"/>
      <c r="F318" s="101"/>
      <c r="G318" s="101"/>
      <c r="H318" s="101"/>
      <c r="I318" s="101"/>
      <c r="J318" s="101"/>
      <c r="K318" s="101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</row>
    <row r="319" spans="1:64" s="53" customFormat="1">
      <c r="A319" s="7"/>
      <c r="B319" s="100"/>
      <c r="C319" s="100"/>
      <c r="D319" s="101"/>
      <c r="E319" s="101"/>
      <c r="F319" s="101"/>
      <c r="G319" s="101"/>
      <c r="H319" s="101"/>
      <c r="I319" s="101"/>
      <c r="J319" s="101"/>
      <c r="K319" s="101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</row>
    <row r="320" spans="1:64" s="53" customFormat="1">
      <c r="A320" s="7"/>
      <c r="B320" s="100"/>
      <c r="C320" s="100"/>
      <c r="D320" s="101"/>
      <c r="E320" s="101"/>
      <c r="F320" s="101"/>
      <c r="G320" s="101"/>
      <c r="H320" s="101"/>
      <c r="I320" s="101"/>
      <c r="J320" s="101"/>
      <c r="K320" s="101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</row>
    <row r="321" spans="1:64" s="53" customFormat="1">
      <c r="A321" s="7"/>
      <c r="B321" s="100"/>
      <c r="C321" s="100"/>
      <c r="D321" s="101"/>
      <c r="E321" s="101"/>
      <c r="F321" s="101"/>
      <c r="G321" s="101"/>
      <c r="H321" s="101"/>
      <c r="I321" s="101"/>
      <c r="J321" s="101"/>
      <c r="K321" s="101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</row>
    <row r="322" spans="1:64" s="53" customFormat="1">
      <c r="A322" s="7"/>
      <c r="B322" s="100"/>
      <c r="C322" s="100"/>
      <c r="D322" s="101"/>
      <c r="E322" s="101"/>
      <c r="F322" s="101"/>
      <c r="G322" s="101"/>
      <c r="H322" s="101"/>
      <c r="I322" s="101"/>
      <c r="J322" s="101"/>
      <c r="K322" s="101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</row>
    <row r="323" spans="1:64" s="53" customFormat="1">
      <c r="A323" s="7"/>
      <c r="B323" s="100"/>
      <c r="C323" s="100"/>
      <c r="D323" s="101"/>
      <c r="E323" s="101"/>
      <c r="F323" s="101"/>
      <c r="G323" s="101"/>
      <c r="H323" s="101"/>
      <c r="I323" s="101"/>
      <c r="J323" s="101"/>
      <c r="K323" s="101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</row>
    <row r="324" spans="1:64" s="53" customFormat="1">
      <c r="A324" s="7"/>
      <c r="B324" s="100"/>
      <c r="C324" s="100"/>
      <c r="D324" s="101"/>
      <c r="E324" s="101"/>
      <c r="F324" s="101"/>
      <c r="G324" s="101"/>
      <c r="H324" s="101"/>
      <c r="I324" s="101"/>
      <c r="J324" s="101"/>
      <c r="K324" s="101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</row>
    <row r="325" spans="1:64" s="53" customFormat="1">
      <c r="A325" s="7"/>
      <c r="B325" s="100"/>
      <c r="C325" s="100"/>
      <c r="D325" s="101"/>
      <c r="E325" s="101"/>
      <c r="F325" s="101"/>
      <c r="G325" s="101"/>
      <c r="H325" s="101"/>
      <c r="I325" s="101"/>
      <c r="J325" s="101"/>
      <c r="K325" s="101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</row>
    <row r="326" spans="1:64" s="53" customFormat="1">
      <c r="A326" s="7"/>
      <c r="B326" s="100"/>
      <c r="C326" s="100"/>
      <c r="D326" s="101"/>
      <c r="E326" s="101"/>
      <c r="F326" s="101"/>
      <c r="G326" s="101"/>
      <c r="H326" s="101"/>
      <c r="I326" s="101"/>
      <c r="J326" s="101"/>
      <c r="K326" s="101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</row>
    <row r="327" spans="1:64" s="53" customFormat="1">
      <c r="A327" s="7"/>
      <c r="B327" s="100"/>
      <c r="C327" s="100"/>
      <c r="D327" s="101"/>
      <c r="E327" s="101"/>
      <c r="F327" s="101"/>
      <c r="G327" s="101"/>
      <c r="H327" s="101"/>
      <c r="I327" s="101"/>
      <c r="J327" s="101"/>
      <c r="K327" s="101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</row>
    <row r="328" spans="1:64" s="53" customFormat="1">
      <c r="A328" s="7"/>
      <c r="B328" s="100"/>
      <c r="C328" s="100"/>
      <c r="D328" s="101"/>
      <c r="E328" s="101"/>
      <c r="F328" s="101"/>
      <c r="G328" s="101"/>
      <c r="H328" s="101"/>
      <c r="I328" s="101"/>
      <c r="J328" s="101"/>
      <c r="K328" s="101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</row>
    <row r="329" spans="1:64" s="53" customFormat="1">
      <c r="A329" s="7"/>
      <c r="B329" s="100"/>
      <c r="C329" s="100"/>
      <c r="D329" s="101"/>
      <c r="E329" s="101"/>
      <c r="F329" s="101"/>
      <c r="G329" s="101"/>
      <c r="H329" s="101"/>
      <c r="I329" s="101"/>
      <c r="J329" s="101"/>
      <c r="K329" s="101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</row>
    <row r="330" spans="1:64" s="53" customFormat="1">
      <c r="A330" s="7"/>
      <c r="B330" s="100"/>
      <c r="C330" s="100"/>
      <c r="D330" s="101"/>
      <c r="E330" s="101"/>
      <c r="F330" s="101"/>
      <c r="G330" s="101"/>
      <c r="H330" s="101"/>
      <c r="I330" s="101"/>
      <c r="J330" s="101"/>
      <c r="K330" s="101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</row>
    <row r="331" spans="1:64" s="53" customFormat="1">
      <c r="A331" s="7"/>
      <c r="B331" s="100"/>
      <c r="C331" s="100"/>
      <c r="D331" s="101"/>
      <c r="E331" s="101"/>
      <c r="F331" s="101"/>
      <c r="G331" s="101"/>
      <c r="H331" s="101"/>
      <c r="I331" s="101"/>
      <c r="J331" s="101"/>
      <c r="K331" s="101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</row>
    <row r="332" spans="1:64" s="53" customFormat="1">
      <c r="A332" s="7"/>
      <c r="B332" s="100"/>
      <c r="C332" s="100"/>
      <c r="D332" s="101"/>
      <c r="E332" s="101"/>
      <c r="F332" s="101"/>
      <c r="G332" s="101"/>
      <c r="H332" s="101"/>
      <c r="I332" s="101"/>
      <c r="J332" s="101"/>
      <c r="K332" s="101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</row>
    <row r="333" spans="1:64" s="53" customFormat="1">
      <c r="A333" s="7"/>
      <c r="B333" s="100"/>
      <c r="C333" s="100"/>
      <c r="D333" s="101"/>
      <c r="E333" s="101"/>
      <c r="F333" s="101"/>
      <c r="G333" s="101"/>
      <c r="H333" s="101"/>
      <c r="I333" s="101"/>
      <c r="J333" s="101"/>
      <c r="K333" s="101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</row>
    <row r="334" spans="1:64" s="53" customFormat="1">
      <c r="A334" s="7"/>
      <c r="B334" s="100"/>
      <c r="C334" s="100"/>
      <c r="D334" s="101"/>
      <c r="E334" s="101"/>
      <c r="F334" s="101"/>
      <c r="G334" s="101"/>
      <c r="H334" s="101"/>
      <c r="I334" s="101"/>
      <c r="J334" s="101"/>
      <c r="K334" s="101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</row>
    <row r="335" spans="1:64" s="53" customFormat="1">
      <c r="A335" s="7"/>
      <c r="B335" s="100"/>
      <c r="C335" s="100"/>
      <c r="D335" s="101"/>
      <c r="E335" s="101"/>
      <c r="F335" s="101"/>
      <c r="G335" s="101"/>
      <c r="H335" s="101"/>
      <c r="I335" s="101"/>
      <c r="J335" s="101"/>
      <c r="K335" s="101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</row>
    <row r="336" spans="1:64" s="53" customFormat="1">
      <c r="A336" s="7"/>
      <c r="B336" s="100"/>
      <c r="C336" s="100"/>
      <c r="D336" s="101"/>
      <c r="E336" s="101"/>
      <c r="F336" s="101"/>
      <c r="G336" s="101"/>
      <c r="H336" s="101"/>
      <c r="I336" s="101"/>
      <c r="J336" s="101"/>
      <c r="K336" s="101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</row>
    <row r="337" spans="1:64" s="53" customFormat="1">
      <c r="A337" s="7"/>
      <c r="B337" s="100"/>
      <c r="C337" s="100"/>
      <c r="D337" s="101"/>
      <c r="E337" s="101"/>
      <c r="F337" s="101"/>
      <c r="G337" s="101"/>
      <c r="H337" s="101"/>
      <c r="I337" s="101"/>
      <c r="J337" s="101"/>
      <c r="K337" s="101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</row>
    <row r="338" spans="1:64" s="53" customFormat="1">
      <c r="A338" s="7"/>
      <c r="B338" s="100"/>
      <c r="C338" s="100"/>
      <c r="D338" s="101"/>
      <c r="E338" s="101"/>
      <c r="F338" s="101"/>
      <c r="G338" s="101"/>
      <c r="H338" s="101"/>
      <c r="I338" s="101"/>
      <c r="J338" s="101"/>
      <c r="K338" s="101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</row>
    <row r="339" spans="1:64" s="53" customFormat="1">
      <c r="A339" s="7"/>
      <c r="B339" s="100"/>
      <c r="C339" s="100"/>
      <c r="D339" s="101"/>
      <c r="E339" s="101"/>
      <c r="F339" s="101"/>
      <c r="G339" s="101"/>
      <c r="H339" s="101"/>
      <c r="I339" s="101"/>
      <c r="J339" s="101"/>
      <c r="K339" s="101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</row>
    <row r="340" spans="1:64" s="53" customFormat="1">
      <c r="A340" s="7"/>
      <c r="B340" s="100"/>
      <c r="C340" s="100"/>
      <c r="D340" s="101"/>
      <c r="E340" s="101"/>
      <c r="F340" s="101"/>
      <c r="G340" s="101"/>
      <c r="H340" s="101"/>
      <c r="I340" s="101"/>
      <c r="J340" s="101"/>
      <c r="K340" s="101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</row>
    <row r="341" spans="1:64" s="53" customFormat="1">
      <c r="A341" s="7"/>
      <c r="B341" s="100"/>
      <c r="C341" s="100"/>
      <c r="D341" s="101"/>
      <c r="E341" s="101"/>
      <c r="F341" s="101"/>
      <c r="G341" s="101"/>
      <c r="H341" s="101"/>
      <c r="I341" s="101"/>
      <c r="J341" s="101"/>
      <c r="K341" s="101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</row>
    <row r="342" spans="1:64" s="53" customFormat="1">
      <c r="A342" s="7"/>
      <c r="B342" s="100"/>
      <c r="C342" s="100"/>
      <c r="D342" s="101"/>
      <c r="E342" s="101"/>
      <c r="F342" s="101"/>
      <c r="G342" s="101"/>
      <c r="H342" s="101"/>
      <c r="I342" s="101"/>
      <c r="J342" s="101"/>
      <c r="K342" s="101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</row>
    <row r="343" spans="1:64" s="53" customFormat="1">
      <c r="A343" s="7"/>
      <c r="B343" s="100"/>
      <c r="C343" s="100"/>
      <c r="D343" s="101"/>
      <c r="E343" s="101"/>
      <c r="F343" s="101"/>
      <c r="G343" s="101"/>
      <c r="H343" s="101"/>
      <c r="I343" s="101"/>
      <c r="J343" s="101"/>
      <c r="K343" s="101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</row>
    <row r="344" spans="1:64" s="53" customFormat="1">
      <c r="A344" s="7"/>
      <c r="B344" s="100"/>
      <c r="C344" s="100"/>
      <c r="D344" s="101"/>
      <c r="E344" s="101"/>
      <c r="F344" s="101"/>
      <c r="G344" s="101"/>
      <c r="H344" s="101"/>
      <c r="I344" s="101"/>
      <c r="J344" s="101"/>
      <c r="K344" s="101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</row>
    <row r="345" spans="1:64" s="53" customFormat="1">
      <c r="A345" s="7"/>
      <c r="B345" s="100"/>
      <c r="C345" s="100"/>
      <c r="D345" s="101"/>
      <c r="E345" s="101"/>
      <c r="F345" s="101"/>
      <c r="G345" s="101"/>
      <c r="H345" s="101"/>
      <c r="I345" s="101"/>
      <c r="J345" s="101"/>
      <c r="K345" s="101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</row>
    <row r="346" spans="1:64" s="53" customFormat="1">
      <c r="A346" s="7"/>
      <c r="B346" s="100"/>
      <c r="C346" s="100"/>
      <c r="D346" s="101"/>
      <c r="E346" s="101"/>
      <c r="F346" s="101"/>
      <c r="G346" s="101"/>
      <c r="H346" s="101"/>
      <c r="I346" s="101"/>
      <c r="J346" s="101"/>
      <c r="K346" s="101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</row>
    <row r="347" spans="1:64" s="53" customFormat="1">
      <c r="A347" s="7"/>
      <c r="B347" s="100"/>
      <c r="C347" s="100"/>
      <c r="D347" s="101"/>
      <c r="E347" s="101"/>
      <c r="F347" s="101"/>
      <c r="G347" s="101"/>
      <c r="H347" s="101"/>
      <c r="I347" s="101"/>
      <c r="J347" s="101"/>
      <c r="K347" s="101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</row>
    <row r="348" spans="1:64" s="53" customFormat="1">
      <c r="A348" s="7"/>
      <c r="B348" s="100"/>
      <c r="C348" s="100"/>
      <c r="D348" s="101"/>
      <c r="E348" s="101"/>
      <c r="F348" s="101"/>
      <c r="G348" s="101"/>
      <c r="H348" s="101"/>
      <c r="I348" s="101"/>
      <c r="J348" s="101"/>
      <c r="K348" s="101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</row>
    <row r="349" spans="1:64" s="53" customFormat="1">
      <c r="A349" s="7"/>
      <c r="B349" s="100"/>
      <c r="C349" s="100"/>
      <c r="D349" s="101"/>
      <c r="E349" s="101"/>
      <c r="F349" s="101"/>
      <c r="G349" s="101"/>
      <c r="H349" s="101"/>
      <c r="I349" s="101"/>
      <c r="J349" s="101"/>
      <c r="K349" s="101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</row>
    <row r="350" spans="1:64" s="53" customFormat="1">
      <c r="A350" s="7"/>
      <c r="B350" s="100"/>
      <c r="C350" s="100"/>
      <c r="D350" s="101"/>
      <c r="E350" s="101"/>
      <c r="F350" s="101"/>
      <c r="G350" s="101"/>
      <c r="H350" s="101"/>
      <c r="I350" s="101"/>
      <c r="J350" s="101"/>
      <c r="K350" s="101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</row>
    <row r="351" spans="1:64" s="53" customFormat="1">
      <c r="A351" s="7"/>
      <c r="B351" s="100"/>
      <c r="C351" s="100"/>
      <c r="D351" s="101"/>
      <c r="E351" s="101"/>
      <c r="F351" s="101"/>
      <c r="G351" s="101"/>
      <c r="H351" s="101"/>
      <c r="I351" s="101"/>
      <c r="J351" s="101"/>
      <c r="K351" s="101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</row>
    <row r="352" spans="1:64" s="53" customFormat="1">
      <c r="A352" s="7"/>
      <c r="B352" s="100"/>
      <c r="C352" s="100"/>
      <c r="D352" s="101"/>
      <c r="E352" s="101"/>
      <c r="F352" s="101"/>
      <c r="G352" s="101"/>
      <c r="H352" s="101"/>
      <c r="I352" s="101"/>
      <c r="J352" s="101"/>
      <c r="K352" s="101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</row>
    <row r="353" spans="1:64" s="53" customFormat="1">
      <c r="A353" s="7"/>
      <c r="B353" s="100"/>
      <c r="C353" s="100"/>
      <c r="D353" s="101"/>
      <c r="E353" s="101"/>
      <c r="F353" s="101"/>
      <c r="G353" s="101"/>
      <c r="H353" s="101"/>
      <c r="I353" s="101"/>
      <c r="J353" s="101"/>
      <c r="K353" s="101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</row>
    <row r="354" spans="1:64" s="53" customFormat="1">
      <c r="A354" s="7"/>
      <c r="B354" s="100"/>
      <c r="C354" s="100"/>
      <c r="D354" s="101"/>
      <c r="E354" s="101"/>
      <c r="F354" s="101"/>
      <c r="G354" s="101"/>
      <c r="H354" s="101"/>
      <c r="I354" s="101"/>
      <c r="J354" s="101"/>
      <c r="K354" s="101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</row>
    <row r="355" spans="1:64" s="53" customFormat="1">
      <c r="A355" s="7"/>
      <c r="B355" s="100"/>
      <c r="C355" s="100"/>
      <c r="D355" s="101"/>
      <c r="E355" s="101"/>
      <c r="F355" s="101"/>
      <c r="G355" s="101"/>
      <c r="H355" s="101"/>
      <c r="I355" s="101"/>
      <c r="J355" s="101"/>
      <c r="K355" s="101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</row>
    <row r="356" spans="1:64" s="53" customFormat="1">
      <c r="A356" s="7"/>
      <c r="B356" s="100"/>
      <c r="C356" s="100"/>
      <c r="D356" s="101"/>
      <c r="E356" s="101"/>
      <c r="F356" s="101"/>
      <c r="G356" s="101"/>
      <c r="H356" s="101"/>
      <c r="I356" s="101"/>
      <c r="J356" s="101"/>
      <c r="K356" s="101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</row>
    <row r="357" spans="1:64" s="53" customFormat="1">
      <c r="A357" s="7"/>
      <c r="B357" s="100"/>
      <c r="C357" s="100"/>
      <c r="D357" s="101"/>
      <c r="E357" s="101"/>
      <c r="F357" s="101"/>
      <c r="G357" s="101"/>
      <c r="H357" s="101"/>
      <c r="I357" s="101"/>
      <c r="J357" s="101"/>
      <c r="K357" s="101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</row>
    <row r="358" spans="1:64" s="53" customFormat="1">
      <c r="A358" s="7"/>
      <c r="B358" s="100"/>
      <c r="C358" s="100"/>
      <c r="D358" s="101"/>
      <c r="E358" s="101"/>
      <c r="F358" s="101"/>
      <c r="G358" s="101"/>
      <c r="H358" s="101"/>
      <c r="I358" s="101"/>
      <c r="J358" s="101"/>
      <c r="K358" s="101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</row>
    <row r="359" spans="1:64" s="53" customFormat="1">
      <c r="A359" s="7"/>
      <c r="B359" s="100"/>
      <c r="C359" s="100"/>
      <c r="D359" s="101"/>
      <c r="E359" s="101"/>
      <c r="F359" s="101"/>
      <c r="G359" s="101"/>
      <c r="H359" s="101"/>
      <c r="I359" s="101"/>
      <c r="J359" s="101"/>
      <c r="K359" s="101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</row>
    <row r="360" spans="1:64" s="53" customFormat="1">
      <c r="A360" s="7"/>
      <c r="B360" s="100"/>
      <c r="C360" s="100"/>
      <c r="D360" s="101"/>
      <c r="E360" s="101"/>
      <c r="F360" s="101"/>
      <c r="G360" s="101"/>
      <c r="H360" s="101"/>
      <c r="I360" s="101"/>
      <c r="J360" s="101"/>
      <c r="K360" s="101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</row>
    <row r="361" spans="1:64" s="53" customFormat="1">
      <c r="A361" s="7"/>
      <c r="B361" s="100"/>
      <c r="C361" s="100"/>
      <c r="D361" s="101"/>
      <c r="E361" s="101"/>
      <c r="F361" s="101"/>
      <c r="G361" s="101"/>
      <c r="H361" s="101"/>
      <c r="I361" s="101"/>
      <c r="J361" s="101"/>
      <c r="K361" s="101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</row>
  </sheetData>
  <mergeCells count="46">
    <mergeCell ref="B37:D37"/>
    <mergeCell ref="B1:K1"/>
    <mergeCell ref="B2:K2"/>
    <mergeCell ref="B3:K3"/>
    <mergeCell ref="B4:B7"/>
    <mergeCell ref="C4:C7"/>
    <mergeCell ref="D4:D7"/>
    <mergeCell ref="E4:K4"/>
    <mergeCell ref="E5:E7"/>
    <mergeCell ref="F5:K5"/>
    <mergeCell ref="F6:F7"/>
    <mergeCell ref="G6:G7"/>
    <mergeCell ref="H6:H7"/>
    <mergeCell ref="I6:K6"/>
    <mergeCell ref="B15:D15"/>
    <mergeCell ref="B20:D20"/>
    <mergeCell ref="E62:K62"/>
    <mergeCell ref="E63:E64"/>
    <mergeCell ref="G63:K63"/>
    <mergeCell ref="A38:A40"/>
    <mergeCell ref="B38:B40"/>
    <mergeCell ref="D38:D40"/>
    <mergeCell ref="E38:K38"/>
    <mergeCell ref="E39:E40"/>
    <mergeCell ref="G39:K39"/>
    <mergeCell ref="B101:D101"/>
    <mergeCell ref="B58:D58"/>
    <mergeCell ref="B60:D60"/>
    <mergeCell ref="A62:A64"/>
    <mergeCell ref="B62:B64"/>
    <mergeCell ref="D62:D64"/>
    <mergeCell ref="B80:D80"/>
    <mergeCell ref="B84:D84"/>
    <mergeCell ref="B89:D89"/>
    <mergeCell ref="B91:D91"/>
    <mergeCell ref="B99:D99"/>
    <mergeCell ref="D155:E155"/>
    <mergeCell ref="H155:I155"/>
    <mergeCell ref="D156:E156"/>
    <mergeCell ref="B102:K102"/>
    <mergeCell ref="B109:D109"/>
    <mergeCell ref="B115:D115"/>
    <mergeCell ref="B139:D139"/>
    <mergeCell ref="D152:E152"/>
    <mergeCell ref="D153:E153"/>
    <mergeCell ref="B103:B104"/>
  </mergeCells>
  <printOptions horizontalCentered="1"/>
  <pageMargins left="0" right="0" top="0" bottom="0" header="0.31496062992125984" footer="0.31496062992125984"/>
  <pageSetup paperSize="9" scale="29" fitToHeight="2" orientation="portrait" r:id="rId1"/>
  <rowBreaks count="1" manualBreakCount="1">
    <brk id="9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2025</vt:lpstr>
      <vt:lpstr>с остатки 09.01.2025 </vt:lpstr>
      <vt:lpstr>21.01.25</vt:lpstr>
      <vt:lpstr>31.01.25 </vt:lpstr>
      <vt:lpstr>19.02</vt:lpstr>
      <vt:lpstr>16.04</vt:lpstr>
      <vt:lpstr>'16.04'!Заголовки_для_печати</vt:lpstr>
      <vt:lpstr>'19.02'!Заголовки_для_печати</vt:lpstr>
      <vt:lpstr>'2025'!Заголовки_для_печати</vt:lpstr>
      <vt:lpstr>'21.01.25'!Заголовки_для_печати</vt:lpstr>
      <vt:lpstr>'31.01.25 '!Заголовки_для_печати</vt:lpstr>
      <vt:lpstr>'с остатки 09.01.2025 '!Заголовки_для_печати</vt:lpstr>
      <vt:lpstr>'16.04'!Область_печати</vt:lpstr>
      <vt:lpstr>'19.02'!Область_печати</vt:lpstr>
      <vt:lpstr>'2025'!Область_печати</vt:lpstr>
      <vt:lpstr>'21.01.25'!Область_печати</vt:lpstr>
      <vt:lpstr>'31.01.25 '!Область_печати</vt:lpstr>
      <vt:lpstr>'с остатки 09.01.2025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CBU-45</dc:creator>
  <cp:lastModifiedBy>CBU-45</cp:lastModifiedBy>
  <cp:lastPrinted>2025-02-04T08:09:09Z</cp:lastPrinted>
  <dcterms:created xsi:type="dcterms:W3CDTF">2022-12-28T11:21:48Z</dcterms:created>
  <dcterms:modified xsi:type="dcterms:W3CDTF">2025-04-21T06:26:15Z</dcterms:modified>
</cp:coreProperties>
</file>